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20" yWindow="135" windowWidth="11760" windowHeight="12630" tabRatio="697"/>
  </bookViews>
  <sheets>
    <sheet name="Хабаровск-1" sheetId="45" r:id="rId1"/>
    <sheet name="Хабаровск-2" sheetId="35" r:id="rId2"/>
    <sheet name="Комсомольск" sheetId="33" r:id="rId3"/>
    <sheet name="Амурск" sheetId="3" r:id="rId4"/>
    <sheet name="Аян" sheetId="4" r:id="rId5"/>
    <sheet name="Бикин" sheetId="6" r:id="rId6"/>
    <sheet name="Ванино" sheetId="21" r:id="rId7"/>
    <sheet name="Верхнебур" sheetId="8" r:id="rId8"/>
    <sheet name="Вяземский" sheetId="9" r:id="rId9"/>
    <sheet name="Комс рн" sheetId="10" r:id="rId10"/>
    <sheet name="ЛАЗО" sheetId="34" r:id="rId11"/>
    <sheet name="Нанайский" sheetId="12" r:id="rId12"/>
    <sheet name="Николаевск" sheetId="22" r:id="rId13"/>
    <sheet name="Охотск" sheetId="14" r:id="rId14"/>
    <sheet name="Совгавань" sheetId="16" r:id="rId15"/>
    <sheet name="Солнечный" sheetId="17" r:id="rId16"/>
    <sheet name="Тугур" sheetId="26" r:id="rId17"/>
    <sheet name="Ульч" sheetId="27" r:id="rId18"/>
    <sheet name="Хабар рн" sheetId="28" r:id="rId19"/>
    <sheet name="МО других субъектов" sheetId="46" r:id="rId20"/>
    <sheet name="Частные МО" sheetId="49" r:id="rId21"/>
  </sheets>
  <externalReferences>
    <externalReference r:id="rId22"/>
    <externalReference r:id="rId23"/>
  </externalReferences>
  <definedNames>
    <definedName name="_xlnm._FilterDatabase" localSheetId="2" hidden="1">Комсомольск!$A$7:$BT$641</definedName>
    <definedName name="_xlnm._FilterDatabase" localSheetId="0" hidden="1">'Хабаровск-1'!$B$10:$N$564</definedName>
    <definedName name="_xlnm._FilterDatabase" localSheetId="1" hidden="1">'Хабаровск-2'!$A$7:$H$1181</definedName>
    <definedName name="_xlnm._FilterDatabase" localSheetId="20" hidden="1">'Частные МО'!$A$7:$FB$221</definedName>
    <definedName name="AmbCar_Cost">[1]Параметры!$C$40</definedName>
    <definedName name="APop">[1]Параметры!$C$19</definedName>
    <definedName name="ASur_Cost">[1]Параметры!$C$39</definedName>
    <definedName name="DayH_Cost">[1]Параметры!$C$37</definedName>
    <definedName name="Home_Cost">[1]Параметры!$C$38</definedName>
    <definedName name="MPop">[1]Параметры!$C$20</definedName>
    <definedName name="Pop">[1]Параметры!$C$17</definedName>
    <definedName name="PrU_AS">[1]Параметры!$C$55</definedName>
    <definedName name="PrU_BD">[1]Параметры!$C$51</definedName>
    <definedName name="PrU_DH">[1]Параметры!$C$53</definedName>
    <definedName name="PrU_HH">[1]Параметры!$C$54</definedName>
    <definedName name="PrU_Vi">[1]Параметры!$C$52</definedName>
    <definedName name="RPop">[1]Параметры!$C$18</definedName>
    <definedName name="SFN">[1]Титул!$A$8</definedName>
    <definedName name="SoF">[1]Титул!$K$18</definedName>
    <definedName name="Terr_Ind">[1]Параметры!$C$42</definedName>
    <definedName name="TPop">[1]Параметры!$C$10</definedName>
    <definedName name="YeaM">[1]Титул!$S$70</definedName>
    <definedName name="блок" localSheetId="2">'[2]1D_Gorin'!#REF!</definedName>
    <definedName name="блок" localSheetId="19">'[2]1D_Gorin'!#REF!</definedName>
    <definedName name="блок" localSheetId="0">'[2]1D_Gorin'!#REF!</definedName>
    <definedName name="блок" localSheetId="1">'[2]1D_Gorin'!#REF!</definedName>
    <definedName name="блок">'[2]1D_Gorin'!#REF!</definedName>
    <definedName name="_xlnm.Print_Titles" localSheetId="3">Амурск!$4:$7</definedName>
    <definedName name="_xlnm.Print_Titles" localSheetId="4">Аян!$4:$7</definedName>
    <definedName name="_xlnm.Print_Titles" localSheetId="5">Бикин!$4:$7</definedName>
    <definedName name="_xlnm.Print_Titles" localSheetId="6">Ванино!$4:$7</definedName>
    <definedName name="_xlnm.Print_Titles" localSheetId="7">Верхнебур!$3:$6</definedName>
    <definedName name="_xlnm.Print_Titles" localSheetId="8">Вяземский!$3:$6</definedName>
    <definedName name="_xlnm.Print_Titles" localSheetId="9">'Комс рн'!$4:$7</definedName>
    <definedName name="_xlnm.Print_Titles" localSheetId="2">Комсомольск!$4:$7</definedName>
    <definedName name="_xlnm.Print_Titles" localSheetId="10">ЛАЗО!$4:$6</definedName>
    <definedName name="_xlnm.Print_Titles" localSheetId="19">'МО других субъектов'!$4:$7</definedName>
    <definedName name="_xlnm.Print_Titles" localSheetId="11">Нанайский!$3:$7</definedName>
    <definedName name="_xlnm.Print_Titles" localSheetId="12">Николаевск!$4:$7</definedName>
    <definedName name="_xlnm.Print_Titles" localSheetId="13">Охотск!$4:$7</definedName>
    <definedName name="_xlnm.Print_Titles" localSheetId="14">Совгавань!$4:$7</definedName>
    <definedName name="_xlnm.Print_Titles" localSheetId="15">Солнечный!$4:$7</definedName>
    <definedName name="_xlnm.Print_Titles" localSheetId="16">Тугур!$4:$7</definedName>
    <definedName name="_xlnm.Print_Titles" localSheetId="17">Ульч!$4:$7</definedName>
    <definedName name="_xlnm.Print_Titles" localSheetId="18">'Хабар рн'!$4:$7</definedName>
    <definedName name="_xlnm.Print_Titles" localSheetId="0">'Хабаровск-1'!$7:$10</definedName>
    <definedName name="_xlnm.Print_Titles" localSheetId="1">'Хабаровск-2'!$4:$7</definedName>
    <definedName name="_xlnm.Print_Titles" localSheetId="20">'Частные МО'!$4:$7</definedName>
    <definedName name="_xlnm.Print_Area" localSheetId="3">Амурск!$A$1:$F$100</definedName>
    <definedName name="_xlnm.Print_Area" localSheetId="5">Бикин!$A$1:$F$79</definedName>
    <definedName name="_xlnm.Print_Area" localSheetId="6">Ванино!$A$1:$F$147</definedName>
    <definedName name="_xlnm.Print_Area" localSheetId="7">Верхнебур!$A$1:$F$74</definedName>
    <definedName name="_xlnm.Print_Area" localSheetId="8">Вяземский!$A$1:$F$78</definedName>
    <definedName name="_xlnm.Print_Area" localSheetId="2">Комсомольск!$B$1:$G$641</definedName>
    <definedName name="_xlnm.Print_Area" localSheetId="10">ЛАЗО!$A$1:$F$86</definedName>
    <definedName name="_xlnm.Print_Area" localSheetId="19">'МО других субъектов'!$A$2:$F$23</definedName>
    <definedName name="_xlnm.Print_Area" localSheetId="12">Николаевск!$A$1:$F$80</definedName>
    <definedName name="_xlnm.Print_Area" localSheetId="13">Охотск!$A$1:$F$75</definedName>
    <definedName name="_xlnm.Print_Area" localSheetId="14">Совгавань!$A$2:$F$94</definedName>
    <definedName name="_xlnm.Print_Area" localSheetId="15">Солнечный!$A$1:$F$77</definedName>
    <definedName name="_xlnm.Print_Area" localSheetId="16">Тугур!$A$1:$F$72</definedName>
    <definedName name="_xlnm.Print_Area" localSheetId="17">Ульч!$A$2:$F$86</definedName>
    <definedName name="_xlnm.Print_Area" localSheetId="18">'Хабар рн'!$A$1:$F$131</definedName>
    <definedName name="_xlnm.Print_Area" localSheetId="0">'Хабаровск-1'!$B$1:$G$564</definedName>
    <definedName name="_xlnm.Print_Area" localSheetId="1">'Хабаровск-2'!$B$1:$G$1180</definedName>
    <definedName name="_xlnm.Print_Area" localSheetId="20">'Частные МО'!$A$1:$F$210</definedName>
  </definedNames>
  <calcPr calcId="145621"/>
</workbook>
</file>

<file path=xl/calcChain.xml><?xml version="1.0" encoding="utf-8"?>
<calcChain xmlns="http://schemas.openxmlformats.org/spreadsheetml/2006/main">
  <c r="C108" i="49" l="1"/>
  <c r="C105" i="49"/>
  <c r="C111" i="49" s="1"/>
  <c r="D338" i="45" l="1"/>
  <c r="D707" i="35" l="1"/>
  <c r="C119" i="28"/>
  <c r="D388" i="45" l="1"/>
  <c r="D702" i="35" l="1"/>
  <c r="D639" i="33"/>
  <c r="D1124" i="35"/>
  <c r="D766" i="35"/>
  <c r="C40" i="34"/>
  <c r="C39" i="34" s="1"/>
  <c r="C135" i="49" l="1"/>
  <c r="C133" i="49"/>
  <c r="D390" i="35"/>
  <c r="C124" i="49" l="1"/>
  <c r="F123" i="49"/>
  <c r="F124" i="49" s="1"/>
  <c r="C121" i="49"/>
  <c r="F120" i="49"/>
  <c r="F121" i="49" s="1"/>
  <c r="F125" i="49" l="1"/>
  <c r="E120" i="49"/>
  <c r="E121" i="49" s="1"/>
  <c r="E123" i="49"/>
  <c r="E124" i="49" s="1"/>
  <c r="C125" i="49"/>
  <c r="D125" i="49" s="1"/>
  <c r="E125" i="49" l="1"/>
  <c r="C65" i="12" l="1"/>
  <c r="E94" i="35" l="1"/>
  <c r="D94" i="35"/>
  <c r="F216" i="49"/>
  <c r="E216" i="49" s="1"/>
  <c r="E217" i="49" s="1"/>
  <c r="F213" i="49"/>
  <c r="F214" i="49" s="1"/>
  <c r="C217" i="49"/>
  <c r="C214" i="49"/>
  <c r="C218" i="49" l="1"/>
  <c r="E213" i="49"/>
  <c r="E214" i="49" s="1"/>
  <c r="E218" i="49" s="1"/>
  <c r="F217" i="49"/>
  <c r="F218" i="49" s="1"/>
  <c r="D218" i="49" s="1"/>
  <c r="C64" i="27" l="1"/>
  <c r="D562" i="45"/>
  <c r="G561" i="45"/>
  <c r="F561" i="45" s="1"/>
  <c r="F562" i="45" s="1"/>
  <c r="G562" i="45" l="1"/>
  <c r="E562" i="45" s="1"/>
  <c r="C123" i="28" l="1"/>
  <c r="F118" i="28"/>
  <c r="E118" i="28" s="1"/>
  <c r="F117" i="28"/>
  <c r="E117" i="28" s="1"/>
  <c r="C72" i="28"/>
  <c r="F71" i="28"/>
  <c r="E71" i="28"/>
  <c r="F70" i="28"/>
  <c r="E70" i="28" s="1"/>
  <c r="F69" i="28"/>
  <c r="E69" i="28" s="1"/>
  <c r="F18" i="17" l="1"/>
  <c r="E18" i="17" s="1"/>
  <c r="F17" i="17"/>
  <c r="E17" i="17" s="1"/>
  <c r="F16" i="17"/>
  <c r="E16" i="17" s="1"/>
  <c r="F15" i="17"/>
  <c r="E15" i="17" s="1"/>
  <c r="F14" i="17"/>
  <c r="E14" i="17" s="1"/>
  <c r="F13" i="17"/>
  <c r="E13" i="17" s="1"/>
  <c r="F12" i="17"/>
  <c r="E12" i="17"/>
  <c r="F11" i="17"/>
  <c r="E11" i="17" s="1"/>
  <c r="C64" i="14"/>
  <c r="F16" i="14"/>
  <c r="E16" i="14" s="1"/>
  <c r="F15" i="14"/>
  <c r="E15" i="14" s="1"/>
  <c r="F14" i="14"/>
  <c r="E14" i="14" s="1"/>
  <c r="F13" i="14"/>
  <c r="E13" i="14" s="1"/>
  <c r="F12" i="14"/>
  <c r="E12" i="14" s="1"/>
  <c r="F11" i="14"/>
  <c r="E11" i="14" s="1"/>
  <c r="C72" i="22"/>
  <c r="C69" i="22"/>
  <c r="F19" i="22"/>
  <c r="E19" i="22" s="1"/>
  <c r="F18" i="22"/>
  <c r="E18" i="22" s="1"/>
  <c r="F17" i="22"/>
  <c r="E17" i="22" s="1"/>
  <c r="F16" i="22"/>
  <c r="E16" i="22" s="1"/>
  <c r="F15" i="22"/>
  <c r="E15" i="22" s="1"/>
  <c r="F14" i="22"/>
  <c r="E14" i="22" s="1"/>
  <c r="F13" i="22"/>
  <c r="E13" i="22" s="1"/>
  <c r="F12" i="22"/>
  <c r="E12" i="22" s="1"/>
  <c r="F11" i="22"/>
  <c r="E11" i="22" s="1"/>
  <c r="F72" i="34"/>
  <c r="E72" i="34" s="1"/>
  <c r="F71" i="34"/>
  <c r="E71" i="34" s="1"/>
  <c r="F70" i="34"/>
  <c r="E70" i="34" s="1"/>
  <c r="F69" i="34"/>
  <c r="E69" i="34" s="1"/>
  <c r="F68" i="34"/>
  <c r="E68" i="34" s="1"/>
  <c r="F93" i="21" l="1"/>
  <c r="E93" i="21" s="1"/>
  <c r="F92" i="21"/>
  <c r="E92" i="21" s="1"/>
  <c r="F11" i="21"/>
  <c r="E11" i="21" s="1"/>
  <c r="C82" i="3"/>
  <c r="F80" i="3"/>
  <c r="E80" i="3" s="1"/>
  <c r="C77" i="3"/>
  <c r="F76" i="3"/>
  <c r="E76" i="3" s="1"/>
  <c r="G576" i="33"/>
  <c r="F576" i="33" s="1"/>
  <c r="D578" i="33"/>
  <c r="G281" i="33" l="1"/>
  <c r="F281" i="33" s="1"/>
  <c r="G280" i="33"/>
  <c r="F280" i="33" s="1"/>
  <c r="G279" i="33"/>
  <c r="F279" i="33" s="1"/>
  <c r="G278" i="33"/>
  <c r="F278" i="33" s="1"/>
  <c r="G277" i="33"/>
  <c r="F277" i="33" s="1"/>
  <c r="G276" i="33"/>
  <c r="F276" i="33" s="1"/>
  <c r="G275" i="33"/>
  <c r="F275" i="33" s="1"/>
  <c r="D224" i="33"/>
  <c r="D132" i="33"/>
  <c r="G130" i="33"/>
  <c r="F130" i="33" s="1"/>
  <c r="G129" i="33"/>
  <c r="F129" i="33" s="1"/>
  <c r="D78" i="33"/>
  <c r="G77" i="33"/>
  <c r="F77" i="33" s="1"/>
  <c r="G76" i="33"/>
  <c r="F76" i="33" s="1"/>
  <c r="G75" i="33"/>
  <c r="F75" i="33" s="1"/>
  <c r="D876" i="35"/>
  <c r="G874" i="35"/>
  <c r="F874" i="35" s="1"/>
  <c r="G348" i="35"/>
  <c r="F348" i="35" s="1"/>
  <c r="D349" i="35"/>
  <c r="G224" i="35"/>
  <c r="F224" i="35" s="1"/>
  <c r="D225" i="35"/>
  <c r="D13" i="35" l="1"/>
  <c r="D18" i="35"/>
  <c r="D23" i="35"/>
  <c r="D24" i="35" s="1"/>
  <c r="D38" i="35"/>
  <c r="D40" i="35"/>
  <c r="D48" i="35" s="1"/>
  <c r="D52" i="35"/>
  <c r="D59" i="35"/>
  <c r="D75" i="35"/>
  <c r="D91" i="35"/>
  <c r="D95" i="35" s="1"/>
  <c r="D106" i="35"/>
  <c r="D113" i="35"/>
  <c r="D114" i="35"/>
  <c r="D121" i="35"/>
  <c r="D122" i="35" s="1"/>
  <c r="D129" i="35"/>
  <c r="D131" i="35"/>
  <c r="D138" i="35" s="1"/>
  <c r="D142" i="35"/>
  <c r="D149" i="35"/>
  <c r="D165" i="35"/>
  <c r="D172" i="35"/>
  <c r="D175" i="35"/>
  <c r="D181" i="35"/>
  <c r="D183" i="35"/>
  <c r="D191" i="35" s="1"/>
  <c r="D195" i="35"/>
  <c r="D202" i="35"/>
  <c r="D213" i="35"/>
  <c r="D221" i="35"/>
  <c r="D232" i="35"/>
  <c r="D234" i="35"/>
  <c r="D242" i="35" s="1"/>
  <c r="D239" i="35"/>
  <c r="D237" i="35" s="1"/>
  <c r="D246" i="35"/>
  <c r="D250" i="35"/>
  <c r="D258" i="35"/>
  <c r="D260" i="35"/>
  <c r="D268" i="35" s="1"/>
  <c r="D265" i="35"/>
  <c r="D263" i="35" s="1"/>
  <c r="D273" i="35"/>
  <c r="D274" i="35" s="1"/>
  <c r="D281" i="35"/>
  <c r="D283" i="35"/>
  <c r="D291" i="35" s="1"/>
  <c r="D288" i="35"/>
  <c r="D286" i="35" s="1"/>
  <c r="D292" i="35"/>
  <c r="D298" i="35"/>
  <c r="D299" i="35" s="1"/>
  <c r="D304" i="35"/>
  <c r="D315" i="35" s="1"/>
  <c r="D313" i="35"/>
  <c r="D311" i="35" s="1"/>
  <c r="D319" i="35"/>
  <c r="D326" i="35"/>
  <c r="D342" i="35"/>
  <c r="D350" i="35"/>
  <c r="D355" i="35"/>
  <c r="D363" i="35" s="1"/>
  <c r="D367" i="35"/>
  <c r="D374" i="35"/>
  <c r="D395" i="35"/>
  <c r="D396" i="35" s="1"/>
  <c r="D403" i="35"/>
  <c r="D405" i="35"/>
  <c r="D413" i="35" s="1"/>
  <c r="D417" i="35"/>
  <c r="D415" i="35" s="1"/>
  <c r="D424" i="35"/>
  <c r="D440" i="35"/>
  <c r="D471" i="35"/>
  <c r="D472" i="35" s="1"/>
  <c r="D477" i="35"/>
  <c r="D486" i="35" s="1"/>
  <c r="D483" i="35"/>
  <c r="D490" i="35"/>
  <c r="D497" i="35"/>
  <c r="D517" i="35"/>
  <c r="D518" i="35" s="1"/>
  <c r="D523" i="35"/>
  <c r="D522" i="35" s="1"/>
  <c r="D532" i="35"/>
  <c r="D531" i="35" s="1"/>
  <c r="D529" i="35" s="1"/>
  <c r="D537" i="35"/>
  <c r="D544" i="35"/>
  <c r="D563" i="35"/>
  <c r="D564" i="35" s="1"/>
  <c r="D569" i="35"/>
  <c r="D580" i="35" s="1"/>
  <c r="D578" i="35"/>
  <c r="D576" i="35" s="1"/>
  <c r="D584" i="35"/>
  <c r="D582" i="35" s="1"/>
  <c r="D591" i="35"/>
  <c r="D607" i="35"/>
  <c r="D615" i="35"/>
  <c r="D616" i="35" s="1"/>
  <c r="D620" i="35"/>
  <c r="D631" i="35" s="1"/>
  <c r="D629" i="35"/>
  <c r="D627" i="35" s="1"/>
  <c r="D635" i="35"/>
  <c r="D642" i="35"/>
  <c r="D661" i="35"/>
  <c r="D662" i="35" s="1"/>
  <c r="D667" i="35"/>
  <c r="D675" i="35" s="1"/>
  <c r="D679" i="35"/>
  <c r="D686" i="35"/>
  <c r="D709" i="35"/>
  <c r="D710" i="35" s="1"/>
  <c r="D715" i="35"/>
  <c r="D721" i="35" s="1"/>
  <c r="D717" i="35"/>
  <c r="D726" i="35"/>
  <c r="D729" i="35"/>
  <c r="D728" i="35" s="1"/>
  <c r="D738" i="35"/>
  <c r="D744" i="35" s="1"/>
  <c r="D740" i="35"/>
  <c r="D748" i="35"/>
  <c r="D755" i="35" s="1"/>
  <c r="D759" i="35"/>
  <c r="D757" i="35" s="1"/>
  <c r="D782" i="35"/>
  <c r="D789" i="35"/>
  <c r="D790" i="35" s="1"/>
  <c r="D795" i="35"/>
  <c r="D802" i="35" s="1"/>
  <c r="D806" i="35"/>
  <c r="D804" i="35" s="1"/>
  <c r="D813" i="35"/>
  <c r="D832" i="35"/>
  <c r="D833" i="35" s="1"/>
  <c r="D838" i="35"/>
  <c r="D845" i="35" s="1"/>
  <c r="D849" i="35"/>
  <c r="D847" i="35" s="1"/>
  <c r="D856" i="35"/>
  <c r="D877" i="35"/>
  <c r="D882" i="35"/>
  <c r="D888" i="35" s="1"/>
  <c r="D884" i="35"/>
  <c r="D893" i="35"/>
  <c r="D900" i="35" s="1"/>
  <c r="D904" i="35"/>
  <c r="D911" i="35"/>
  <c r="D933" i="35"/>
  <c r="D934" i="35" s="1"/>
  <c r="D950" i="35"/>
  <c r="D953" i="35"/>
  <c r="D952" i="35" s="1"/>
  <c r="D963" i="35" s="1"/>
  <c r="D961" i="35"/>
  <c r="D959" i="35" s="1"/>
  <c r="D967" i="35"/>
  <c r="D965" i="35" s="1"/>
  <c r="D974" i="35"/>
  <c r="D990" i="35"/>
  <c r="D1010" i="35"/>
  <c r="D1016" i="35"/>
  <c r="D1024" i="35"/>
  <c r="D1023" i="35" s="1"/>
  <c r="D1034" i="35" s="1"/>
  <c r="D1032" i="35"/>
  <c r="D1030" i="35" s="1"/>
  <c r="D1038" i="35"/>
  <c r="D1045" i="35"/>
  <c r="D1065" i="35"/>
  <c r="D1066" i="35" s="1"/>
  <c r="D1074" i="35"/>
  <c r="D1077" i="35"/>
  <c r="D1076" i="35" s="1"/>
  <c r="D1087" i="35" s="1"/>
  <c r="D1085" i="35"/>
  <c r="D1083" i="35" s="1"/>
  <c r="D1091" i="35"/>
  <c r="D1098" i="35"/>
  <c r="D1118" i="35"/>
  <c r="D1119" i="35" s="1"/>
  <c r="D1122" i="35"/>
  <c r="D1129" i="35"/>
  <c r="D1137" i="35" s="1"/>
  <c r="D1142" i="35"/>
  <c r="D1149" i="35"/>
  <c r="D1158" i="35"/>
  <c r="D1168" i="35"/>
  <c r="D1174" i="35"/>
  <c r="D1178" i="35"/>
  <c r="D677" i="35" l="1"/>
  <c r="D633" i="35"/>
  <c r="D488" i="35"/>
  <c r="D193" i="35"/>
  <c r="D216" i="35" s="1"/>
  <c r="D217" i="35" s="1"/>
  <c r="D1089" i="35"/>
  <c r="D1139" i="35"/>
  <c r="D535" i="35"/>
  <c r="D558" i="35" s="1"/>
  <c r="D365" i="35"/>
  <c r="D388" i="35" s="1"/>
  <c r="D389" i="35" s="1"/>
  <c r="D140" i="35"/>
  <c r="D317" i="35"/>
  <c r="D1036" i="35"/>
  <c r="D1059" i="35" s="1"/>
  <c r="D1060" i="35" s="1"/>
  <c r="D50" i="35"/>
  <c r="D73" i="35" s="1"/>
  <c r="D74" i="35" s="1"/>
  <c r="D902" i="35"/>
  <c r="D1179" i="35"/>
  <c r="D1169" i="35"/>
  <c r="D511" i="35"/>
  <c r="D512" i="35" s="1"/>
  <c r="D251" i="35"/>
  <c r="D176" i="35"/>
  <c r="D533" i="35"/>
  <c r="D438" i="35"/>
  <c r="D439" i="35" s="1"/>
  <c r="D1121" i="35"/>
  <c r="D870" i="35"/>
  <c r="D871" i="35" s="1"/>
  <c r="D656" i="35"/>
  <c r="D657" i="35" s="1"/>
  <c r="D925" i="35"/>
  <c r="D926" i="35" s="1"/>
  <c r="D827" i="35"/>
  <c r="D828" i="35" s="1"/>
  <c r="D1112" i="35"/>
  <c r="D1113" i="35" s="1"/>
  <c r="D988" i="35"/>
  <c r="D989" i="35" s="1"/>
  <c r="D780" i="35"/>
  <c r="D781" i="35" s="1"/>
  <c r="D605" i="35"/>
  <c r="D606" i="35" s="1"/>
  <c r="D226" i="35"/>
  <c r="D340" i="35"/>
  <c r="D341" i="35" s="1"/>
  <c r="D1017" i="35"/>
  <c r="D163" i="35"/>
  <c r="D164" i="35" s="1"/>
  <c r="D700" i="35"/>
  <c r="D701" i="35" s="1"/>
  <c r="D732" i="35"/>
  <c r="D1163" i="35" l="1"/>
  <c r="D559" i="35"/>
  <c r="C37" i="49"/>
  <c r="C159" i="49"/>
  <c r="C153" i="49"/>
  <c r="C203" i="49"/>
  <c r="C208" i="49"/>
  <c r="C173" i="49"/>
  <c r="C146" i="49"/>
  <c r="C191" i="49"/>
  <c r="C167" i="49"/>
  <c r="C136" i="49"/>
  <c r="C182" i="49"/>
  <c r="C25" i="49"/>
  <c r="C56" i="17"/>
  <c r="C88" i="16"/>
  <c r="C83" i="16"/>
  <c r="C61" i="16"/>
  <c r="C62" i="22"/>
  <c r="C57" i="34"/>
  <c r="C62" i="34"/>
  <c r="D185" i="33"/>
  <c r="D59" i="33"/>
  <c r="C54" i="9"/>
  <c r="C52" i="8"/>
  <c r="C129" i="21"/>
  <c r="C134" i="21"/>
  <c r="C57" i="21"/>
  <c r="C62" i="21"/>
  <c r="C63" i="3"/>
  <c r="C58" i="3"/>
  <c r="C126" i="49"/>
  <c r="C114" i="49"/>
  <c r="D564" i="33"/>
  <c r="D410" i="33"/>
  <c r="D382" i="33"/>
  <c r="D322" i="33"/>
  <c r="D317" i="33"/>
  <c r="D298" i="33"/>
  <c r="D262" i="33"/>
  <c r="D190" i="33"/>
  <c r="D64" i="33"/>
  <c r="D1164" i="35" l="1"/>
  <c r="D38" i="45"/>
  <c r="D40" i="45"/>
  <c r="D46" i="45" s="1"/>
  <c r="D47" i="45"/>
  <c r="D87" i="45"/>
  <c r="D92" i="45"/>
  <c r="D112" i="45"/>
  <c r="D114" i="45"/>
  <c r="D121" i="45" s="1"/>
  <c r="D122" i="45"/>
  <c r="D132" i="45"/>
  <c r="D133" i="45" s="1"/>
  <c r="D145" i="45"/>
  <c r="D147" i="45"/>
  <c r="D151" i="45"/>
  <c r="D156" i="45"/>
  <c r="D186" i="45"/>
  <c r="D190" i="45"/>
  <c r="D214" i="45"/>
  <c r="D216" i="45"/>
  <c r="D221" i="45"/>
  <c r="D225" i="45"/>
  <c r="D247" i="45"/>
  <c r="D251" i="45"/>
  <c r="D253" i="45"/>
  <c r="D265" i="45"/>
  <c r="D267" i="45"/>
  <c r="D271" i="45" s="1"/>
  <c r="D272" i="45"/>
  <c r="D289" i="45"/>
  <c r="D293" i="45"/>
  <c r="D298" i="45"/>
  <c r="D308" i="45" s="1"/>
  <c r="D305" i="45"/>
  <c r="D303" i="45" s="1"/>
  <c r="D309" i="45"/>
  <c r="D343" i="45"/>
  <c r="D344" i="45" s="1"/>
  <c r="D348" i="45"/>
  <c r="D357" i="45" s="1"/>
  <c r="D354" i="45"/>
  <c r="D352" i="45" s="1"/>
  <c r="D362" i="45"/>
  <c r="D363" i="45" s="1"/>
  <c r="D368" i="45"/>
  <c r="D371" i="45"/>
  <c r="D379" i="45"/>
  <c r="D378" i="45" s="1"/>
  <c r="D381" i="45"/>
  <c r="D380" i="45" s="1"/>
  <c r="D389" i="45"/>
  <c r="D391" i="45"/>
  <c r="D395" i="45" s="1"/>
  <c r="D396" i="45"/>
  <c r="D402" i="45"/>
  <c r="D405" i="45"/>
  <c r="D421" i="45"/>
  <c r="D423" i="45"/>
  <c r="D434" i="45" s="1"/>
  <c r="D432" i="45"/>
  <c r="D430" i="45" s="1"/>
  <c r="D438" i="45"/>
  <c r="D445" i="45"/>
  <c r="D465" i="45"/>
  <c r="D466" i="45" s="1"/>
  <c r="D472" i="45"/>
  <c r="D474" i="45"/>
  <c r="D479" i="45" s="1"/>
  <c r="D480" i="45"/>
  <c r="D505" i="45"/>
  <c r="D507" i="45"/>
  <c r="D511" i="45" s="1"/>
  <c r="D515" i="45"/>
  <c r="D516" i="45" s="1"/>
  <c r="D521" i="45"/>
  <c r="D532" i="45"/>
  <c r="D534" i="45"/>
  <c r="D538" i="45" s="1"/>
  <c r="D542" i="45"/>
  <c r="D546" i="45"/>
  <c r="D555" i="45"/>
  <c r="D224" i="45" l="1"/>
  <c r="D383" i="45"/>
  <c r="D93" i="45"/>
  <c r="D252" i="45"/>
  <c r="D406" i="45"/>
  <c r="D374" i="45"/>
  <c r="D294" i="45"/>
  <c r="D155" i="45"/>
  <c r="D547" i="45"/>
  <c r="D191" i="45"/>
  <c r="D436" i="45"/>
  <c r="D459" i="45" s="1"/>
  <c r="D460" i="45" s="1"/>
  <c r="D370" i="45"/>
  <c r="G411" i="45" l="1"/>
  <c r="F411" i="45" s="1"/>
  <c r="G292" i="45"/>
  <c r="F292" i="45" s="1"/>
  <c r="G131" i="45"/>
  <c r="F131" i="45" s="1"/>
  <c r="G130" i="45"/>
  <c r="F130" i="45" s="1"/>
  <c r="C49" i="49" l="1"/>
  <c r="C86" i="49" l="1"/>
  <c r="C89" i="49"/>
  <c r="C20" i="26" l="1"/>
  <c r="C24" i="16"/>
  <c r="C25" i="22"/>
  <c r="C25" i="34"/>
  <c r="C31" i="9"/>
  <c r="C22" i="9"/>
  <c r="C33" i="22" l="1"/>
  <c r="C31" i="22" s="1"/>
  <c r="G91" i="45" l="1"/>
  <c r="F91" i="45" s="1"/>
  <c r="G89" i="45"/>
  <c r="G90" i="45"/>
  <c r="F90" i="45" s="1"/>
  <c r="G86" i="45"/>
  <c r="F86" i="45" s="1"/>
  <c r="G37" i="45"/>
  <c r="F37" i="45" s="1"/>
  <c r="G36" i="45"/>
  <c r="F36" i="45" s="1"/>
  <c r="G35" i="45"/>
  <c r="F35" i="45" s="1"/>
  <c r="G34" i="45"/>
  <c r="F34" i="45" s="1"/>
  <c r="G33" i="45"/>
  <c r="F33" i="45" s="1"/>
  <c r="G32" i="45"/>
  <c r="F32" i="45" s="1"/>
  <c r="G92" i="45" l="1"/>
  <c r="F89" i="45"/>
  <c r="F92" i="45" s="1"/>
  <c r="C97" i="16"/>
  <c r="C99" i="16" s="1"/>
  <c r="G331" i="33" l="1"/>
  <c r="G313" i="33"/>
  <c r="G312" i="33"/>
  <c r="G314" i="33" l="1"/>
  <c r="G213" i="45"/>
  <c r="F213" i="45" s="1"/>
  <c r="G212" i="45"/>
  <c r="F212" i="45" s="1"/>
  <c r="G211" i="45"/>
  <c r="F211" i="45" s="1"/>
  <c r="G210" i="45"/>
  <c r="F210" i="45" s="1"/>
  <c r="G209" i="45"/>
  <c r="F209" i="45" s="1"/>
  <c r="G208" i="45"/>
  <c r="F208" i="45" s="1"/>
  <c r="G207" i="45"/>
  <c r="F207" i="45" s="1"/>
  <c r="G206" i="45"/>
  <c r="F206" i="45" s="1"/>
  <c r="G205" i="45"/>
  <c r="F205" i="45" s="1"/>
  <c r="G204" i="45"/>
  <c r="F204" i="45" s="1"/>
  <c r="G203" i="45"/>
  <c r="F203" i="45" s="1"/>
  <c r="G202" i="45"/>
  <c r="F202" i="45" s="1"/>
  <c r="G201" i="45"/>
  <c r="F201" i="45" s="1"/>
  <c r="G200" i="45"/>
  <c r="F200" i="45" s="1"/>
  <c r="G461" i="35" l="1"/>
  <c r="G462" i="35"/>
  <c r="F462" i="35" l="1"/>
  <c r="C98" i="49" l="1"/>
  <c r="C95" i="49"/>
  <c r="C101" i="49" s="1"/>
  <c r="C88" i="49"/>
  <c r="C85" i="49"/>
  <c r="C91" i="49" s="1"/>
  <c r="C78" i="49"/>
  <c r="C75" i="49"/>
  <c r="C81" i="49" s="1"/>
  <c r="C68" i="49"/>
  <c r="C65" i="49"/>
  <c r="C71" i="49" s="1"/>
  <c r="C60" i="49"/>
  <c r="C51" i="49"/>
  <c r="C48" i="49"/>
  <c r="C55" i="49" s="1"/>
  <c r="C43" i="49"/>
  <c r="C44" i="49" s="1"/>
  <c r="C34" i="49"/>
  <c r="C22" i="49"/>
  <c r="C17" i="49"/>
  <c r="C12" i="49"/>
  <c r="C13" i="49" l="1"/>
  <c r="C61" i="49"/>
  <c r="D517" i="33" l="1"/>
  <c r="D506" i="33"/>
  <c r="G20" i="45" l="1"/>
  <c r="F20" i="45" s="1"/>
  <c r="F42" i="49" l="1"/>
  <c r="F43" i="49" s="1"/>
  <c r="F44" i="49" s="1"/>
  <c r="E42" i="49" l="1"/>
  <c r="D314" i="33" l="1"/>
  <c r="G185" i="45" l="1"/>
  <c r="F185" i="45" l="1"/>
  <c r="G186" i="45"/>
  <c r="E186" i="45" s="1"/>
  <c r="F186" i="45" l="1"/>
  <c r="C76" i="28"/>
  <c r="C21" i="27"/>
  <c r="C19" i="26"/>
  <c r="C23" i="17"/>
  <c r="C23" i="16"/>
  <c r="C22" i="14"/>
  <c r="C24" i="22"/>
  <c r="C20" i="12"/>
  <c r="C24" i="34"/>
  <c r="C16" i="10"/>
  <c r="C21" i="9"/>
  <c r="C19" i="8"/>
  <c r="C96" i="21"/>
  <c r="C24" i="21"/>
  <c r="C23" i="6"/>
  <c r="C19" i="4"/>
  <c r="C94" i="3"/>
  <c r="C25" i="3"/>
  <c r="D587" i="33"/>
  <c r="D531" i="33"/>
  <c r="D515" i="33"/>
  <c r="D504" i="33" l="1"/>
  <c r="D494" i="33"/>
  <c r="D398" i="33"/>
  <c r="D89" i="33"/>
  <c r="D26" i="33"/>
  <c r="D293" i="33" l="1"/>
  <c r="D297" i="33" s="1"/>
  <c r="F122" i="28" l="1"/>
  <c r="E122" i="28" s="1"/>
  <c r="C140" i="21" l="1"/>
  <c r="F139" i="21"/>
  <c r="E139" i="21" s="1"/>
  <c r="C64" i="26" l="1"/>
  <c r="F63" i="26"/>
  <c r="E362" i="45"/>
  <c r="E63" i="26" l="1"/>
  <c r="C77" i="21"/>
  <c r="F76" i="21"/>
  <c r="E76" i="21" s="1"/>
  <c r="G1064" i="35"/>
  <c r="F1064" i="35" s="1"/>
  <c r="G1014" i="35"/>
  <c r="F1014" i="35" s="1"/>
  <c r="G1015" i="35"/>
  <c r="F1015" i="35" s="1"/>
  <c r="G614" i="35" l="1"/>
  <c r="F614" i="35" s="1"/>
  <c r="G612" i="35"/>
  <c r="F612" i="35" s="1"/>
  <c r="G929" i="35" l="1"/>
  <c r="G931" i="35"/>
  <c r="F931" i="35" s="1"/>
  <c r="G932" i="35"/>
  <c r="F932" i="35" s="1"/>
  <c r="G516" i="35" l="1"/>
  <c r="F516" i="35" s="1"/>
  <c r="C57" i="28" l="1"/>
  <c r="F56" i="28"/>
  <c r="E56" i="28" s="1"/>
  <c r="F67" i="27"/>
  <c r="E67" i="27" s="1"/>
  <c r="C68" i="27"/>
  <c r="C145" i="21" l="1"/>
  <c r="F143" i="21"/>
  <c r="E143" i="21" s="1"/>
  <c r="F144" i="21"/>
  <c r="E144" i="21" s="1"/>
  <c r="C78" i="34" l="1"/>
  <c r="F76" i="34"/>
  <c r="E76" i="34" s="1"/>
  <c r="G272" i="35"/>
  <c r="F272" i="35" s="1"/>
  <c r="E832" i="35" l="1"/>
  <c r="G249" i="35" l="1"/>
  <c r="F249" i="35" l="1"/>
  <c r="D282" i="33"/>
  <c r="G463" i="35" l="1"/>
  <c r="G464" i="35"/>
  <c r="F464" i="35" s="1"/>
  <c r="G465" i="35"/>
  <c r="F465" i="35" s="1"/>
  <c r="G466" i="35"/>
  <c r="F466" i="35" s="1"/>
  <c r="G467" i="35"/>
  <c r="F467" i="35" s="1"/>
  <c r="G468" i="35"/>
  <c r="F468" i="35" s="1"/>
  <c r="G469" i="35"/>
  <c r="F469" i="35" s="1"/>
  <c r="G470" i="35"/>
  <c r="F470" i="35" s="1"/>
  <c r="G471" i="35" l="1"/>
  <c r="F463" i="35"/>
  <c r="F471" i="35" s="1"/>
  <c r="G708" i="35"/>
  <c r="F708" i="35" s="1"/>
  <c r="G135" i="33"/>
  <c r="F135" i="33" s="1"/>
  <c r="G136" i="33"/>
  <c r="F136" i="33" s="1"/>
  <c r="G137" i="33"/>
  <c r="F137" i="33" s="1"/>
  <c r="G138" i="33"/>
  <c r="F138" i="33" s="1"/>
  <c r="G139" i="33"/>
  <c r="F139" i="33" s="1"/>
  <c r="G140" i="33"/>
  <c r="F140" i="33" s="1"/>
  <c r="D141" i="33"/>
  <c r="C70" i="16" l="1"/>
  <c r="G788" i="35" l="1"/>
  <c r="F788" i="35" s="1"/>
  <c r="G297" i="35"/>
  <c r="F297" i="35" s="1"/>
  <c r="D201" i="33"/>
  <c r="G200" i="33"/>
  <c r="F200" i="33" s="1"/>
  <c r="C71" i="6" l="1"/>
  <c r="F70" i="6"/>
  <c r="E70" i="6" s="1"/>
  <c r="G831" i="35" l="1"/>
  <c r="F831" i="35" l="1"/>
  <c r="F832" i="35" s="1"/>
  <c r="G832" i="35"/>
  <c r="G305" i="33"/>
  <c r="F305" i="33" s="1"/>
  <c r="D306" i="33"/>
  <c r="F11" i="49" l="1"/>
  <c r="C21" i="46" l="1"/>
  <c r="C17" i="46"/>
  <c r="C11" i="46"/>
  <c r="C128" i="28"/>
  <c r="C126" i="28"/>
  <c r="C98" i="28"/>
  <c r="C91" i="28"/>
  <c r="C89" i="28" s="1"/>
  <c r="C85" i="28"/>
  <c r="C83" i="28" s="1"/>
  <c r="C87" i="28"/>
  <c r="C74" i="28"/>
  <c r="C62" i="28"/>
  <c r="C60" i="28"/>
  <c r="C53" i="28"/>
  <c r="C34" i="28"/>
  <c r="C27" i="28"/>
  <c r="C16" i="28"/>
  <c r="C12" i="28"/>
  <c r="C73" i="27"/>
  <c r="C71" i="27"/>
  <c r="C43" i="27"/>
  <c r="C36" i="27"/>
  <c r="C30" i="27"/>
  <c r="C28" i="27" s="1"/>
  <c r="C17" i="27"/>
  <c r="F62" i="26"/>
  <c r="F64" i="26" s="1"/>
  <c r="F59" i="26"/>
  <c r="C69" i="26"/>
  <c r="C67" i="26"/>
  <c r="C60" i="26"/>
  <c r="C41" i="26"/>
  <c r="C34" i="26"/>
  <c r="C32" i="26" s="1"/>
  <c r="C28" i="26"/>
  <c r="C26" i="26" s="1"/>
  <c r="C15" i="26"/>
  <c r="C74" i="17"/>
  <c r="C72" i="17"/>
  <c r="C69" i="17"/>
  <c r="C66" i="17"/>
  <c r="C45" i="17"/>
  <c r="C38" i="17"/>
  <c r="C36" i="17" s="1"/>
  <c r="C32" i="17"/>
  <c r="C30" i="17" s="1"/>
  <c r="C19" i="17"/>
  <c r="C87" i="16"/>
  <c r="C75" i="16"/>
  <c r="C73" i="16"/>
  <c r="C67" i="16"/>
  <c r="C45" i="16"/>
  <c r="C38" i="16"/>
  <c r="C36" i="16" s="1"/>
  <c r="C32" i="16"/>
  <c r="C30" i="16" s="1"/>
  <c r="C34" i="16"/>
  <c r="C19" i="16"/>
  <c r="C72" i="14"/>
  <c r="C70" i="14"/>
  <c r="C67" i="14"/>
  <c r="C44" i="14"/>
  <c r="C37" i="14"/>
  <c r="C35" i="14" s="1"/>
  <c r="C31" i="14"/>
  <c r="C29" i="14" s="1"/>
  <c r="C18" i="14"/>
  <c r="C77" i="22"/>
  <c r="C75" i="22"/>
  <c r="C46" i="22"/>
  <c r="C39" i="22"/>
  <c r="C37" i="22" s="1"/>
  <c r="C35" i="22"/>
  <c r="C20" i="22"/>
  <c r="C67" i="12"/>
  <c r="C62" i="12"/>
  <c r="C42" i="12"/>
  <c r="C35" i="12"/>
  <c r="C33" i="12" s="1"/>
  <c r="C29" i="12"/>
  <c r="C27" i="12" s="1"/>
  <c r="C31" i="12"/>
  <c r="C16" i="12"/>
  <c r="C83" i="34"/>
  <c r="C81" i="34"/>
  <c r="C73" i="34"/>
  <c r="C47" i="34"/>
  <c r="C37" i="34" s="1"/>
  <c r="C33" i="34"/>
  <c r="C31" i="34" s="1"/>
  <c r="C19" i="34"/>
  <c r="C68" i="10"/>
  <c r="C66" i="10"/>
  <c r="C63" i="10"/>
  <c r="C59" i="10"/>
  <c r="C38" i="10"/>
  <c r="C31" i="10"/>
  <c r="C25" i="10"/>
  <c r="C23" i="10" s="1"/>
  <c r="C14" i="10"/>
  <c r="C75" i="9"/>
  <c r="C73" i="9"/>
  <c r="C69" i="9"/>
  <c r="C66" i="9"/>
  <c r="C43" i="9"/>
  <c r="C36" i="9"/>
  <c r="C34" i="9" s="1"/>
  <c r="C30" i="9"/>
  <c r="C28" i="9" s="1"/>
  <c r="C17" i="9"/>
  <c r="C72" i="8"/>
  <c r="C70" i="8"/>
  <c r="C67" i="8"/>
  <c r="C63" i="8"/>
  <c r="C41" i="8"/>
  <c r="C34" i="8"/>
  <c r="C28" i="8"/>
  <c r="C26" i="8" s="1"/>
  <c r="C17" i="8"/>
  <c r="C118" i="21"/>
  <c r="C111" i="21"/>
  <c r="C109" i="21" s="1"/>
  <c r="C105" i="21"/>
  <c r="C103" i="21" s="1"/>
  <c r="C107" i="21"/>
  <c r="C94" i="21"/>
  <c r="C82" i="21"/>
  <c r="C80" i="21"/>
  <c r="C73" i="21"/>
  <c r="C46" i="21"/>
  <c r="C39" i="21"/>
  <c r="C33" i="21"/>
  <c r="C31" i="21" s="1"/>
  <c r="C35" i="21"/>
  <c r="C20" i="21"/>
  <c r="F10" i="21"/>
  <c r="E10" i="21" s="1"/>
  <c r="C76" i="6"/>
  <c r="C74" i="6"/>
  <c r="C67" i="6"/>
  <c r="C45" i="6"/>
  <c r="C38" i="6"/>
  <c r="C32" i="6"/>
  <c r="C30" i="6" s="1"/>
  <c r="C34" i="6"/>
  <c r="C19" i="6"/>
  <c r="F10" i="6"/>
  <c r="E10" i="6" s="1"/>
  <c r="C69" i="4"/>
  <c r="C67" i="4"/>
  <c r="C64" i="4"/>
  <c r="C61" i="4"/>
  <c r="C41" i="4"/>
  <c r="C34" i="4"/>
  <c r="C28" i="4"/>
  <c r="C26" i="4" s="1"/>
  <c r="C30" i="4"/>
  <c r="C15" i="4"/>
  <c r="C99" i="3"/>
  <c r="C96" i="3"/>
  <c r="C87" i="3"/>
  <c r="C85" i="3"/>
  <c r="C47" i="3"/>
  <c r="C40" i="3"/>
  <c r="C38" i="3" s="1"/>
  <c r="C34" i="3"/>
  <c r="C32" i="3" s="1"/>
  <c r="C36" i="3"/>
  <c r="C21" i="3"/>
  <c r="G10" i="33"/>
  <c r="F10" i="33" s="1"/>
  <c r="D637" i="33"/>
  <c r="D628" i="33"/>
  <c r="D609" i="33"/>
  <c r="D602" i="33"/>
  <c r="D596" i="33"/>
  <c r="D594" i="33" s="1"/>
  <c r="D598" i="33"/>
  <c r="D585" i="33"/>
  <c r="D574" i="33"/>
  <c r="D553" i="33"/>
  <c r="D546" i="33"/>
  <c r="D544" i="33" s="1"/>
  <c r="D540" i="33"/>
  <c r="D538" i="33" s="1"/>
  <c r="D542" i="33"/>
  <c r="D529" i="33"/>
  <c r="D521" i="33"/>
  <c r="D510" i="33"/>
  <c r="D499" i="33"/>
  <c r="D496" i="33"/>
  <c r="D488" i="33"/>
  <c r="D469" i="33"/>
  <c r="D462" i="33"/>
  <c r="D450" i="33"/>
  <c r="D406" i="33"/>
  <c r="D404" i="33" s="1"/>
  <c r="D409" i="33"/>
  <c r="D393" i="33"/>
  <c r="D389" i="33"/>
  <c r="D366" i="33"/>
  <c r="D359" i="33"/>
  <c r="D348" i="33"/>
  <c r="D355" i="33" s="1"/>
  <c r="D346" i="33"/>
  <c r="D335" i="33"/>
  <c r="D332" i="33"/>
  <c r="D321" i="33"/>
  <c r="D307" i="33"/>
  <c r="D291" i="33"/>
  <c r="D273" i="33"/>
  <c r="D246" i="33"/>
  <c r="D239" i="33"/>
  <c r="D227" i="33"/>
  <c r="D235" i="33" s="1"/>
  <c r="D197" i="33"/>
  <c r="D174" i="33"/>
  <c r="D167" i="33"/>
  <c r="D155" i="33"/>
  <c r="D163" i="33" s="1"/>
  <c r="D153" i="33"/>
  <c r="D111" i="33"/>
  <c r="D104" i="33"/>
  <c r="D98" i="33"/>
  <c r="D96" i="33" s="1"/>
  <c r="D100" i="33"/>
  <c r="D86" i="33"/>
  <c r="D72" i="33"/>
  <c r="D48" i="33"/>
  <c r="D41" i="33"/>
  <c r="D35" i="33"/>
  <c r="D33" i="33" s="1"/>
  <c r="D37" i="33"/>
  <c r="D23" i="33"/>
  <c r="F929" i="35"/>
  <c r="G11" i="35"/>
  <c r="F11" i="35" s="1"/>
  <c r="G13" i="45"/>
  <c r="C34" i="27" l="1"/>
  <c r="C29" i="10"/>
  <c r="C32" i="8"/>
  <c r="C36" i="6"/>
  <c r="C32" i="4"/>
  <c r="D39" i="33"/>
  <c r="D357" i="33"/>
  <c r="C60" i="34"/>
  <c r="C25" i="28"/>
  <c r="C37" i="21"/>
  <c r="D600" i="33"/>
  <c r="D460" i="33"/>
  <c r="D165" i="33"/>
  <c r="D237" i="33"/>
  <c r="D102" i="33"/>
  <c r="D489" i="33"/>
  <c r="F13" i="45"/>
  <c r="C20" i="14"/>
  <c r="C23" i="28"/>
  <c r="C19" i="27"/>
  <c r="D64" i="26"/>
  <c r="C70" i="17"/>
  <c r="C21" i="16"/>
  <c r="C73" i="22"/>
  <c r="C64" i="12"/>
  <c r="C57" i="9"/>
  <c r="C55" i="8"/>
  <c r="C22" i="21"/>
  <c r="C73" i="6"/>
  <c r="C66" i="4"/>
  <c r="C17" i="4"/>
  <c r="C65" i="4"/>
  <c r="C61" i="3"/>
  <c r="C84" i="3"/>
  <c r="C18" i="12"/>
  <c r="C23" i="3"/>
  <c r="C14" i="28"/>
  <c r="C124" i="28"/>
  <c r="D458" i="33"/>
  <c r="D629" i="33"/>
  <c r="C22" i="46"/>
  <c r="C125" i="28"/>
  <c r="C48" i="28"/>
  <c r="C59" i="28"/>
  <c r="C58" i="28"/>
  <c r="C70" i="27"/>
  <c r="C69" i="27"/>
  <c r="C32" i="27"/>
  <c r="C17" i="26"/>
  <c r="C65" i="26"/>
  <c r="C66" i="26"/>
  <c r="C30" i="26"/>
  <c r="C59" i="17"/>
  <c r="C71" i="17"/>
  <c r="C21" i="17"/>
  <c r="C34" i="17"/>
  <c r="C71" i="16"/>
  <c r="C72" i="16"/>
  <c r="C69" i="14"/>
  <c r="C33" i="14"/>
  <c r="C68" i="14"/>
  <c r="C74" i="22"/>
  <c r="C22" i="22"/>
  <c r="C63" i="12"/>
  <c r="C21" i="34"/>
  <c r="C35" i="34"/>
  <c r="C79" i="34"/>
  <c r="C80" i="34"/>
  <c r="C65" i="10"/>
  <c r="C64" i="10"/>
  <c r="C27" i="10"/>
  <c r="C19" i="9"/>
  <c r="C32" i="9"/>
  <c r="C70" i="9"/>
  <c r="C72" i="9"/>
  <c r="C30" i="8"/>
  <c r="C68" i="8"/>
  <c r="C69" i="8"/>
  <c r="C78" i="21"/>
  <c r="C60" i="21"/>
  <c r="C79" i="21"/>
  <c r="C146" i="21"/>
  <c r="C72" i="6"/>
  <c r="C83" i="3"/>
  <c r="F10" i="3"/>
  <c r="E10" i="3" s="1"/>
  <c r="D636" i="33"/>
  <c r="D394" i="33"/>
  <c r="D142" i="33"/>
  <c r="D283" i="33"/>
  <c r="D380" i="33"/>
  <c r="D336" i="33"/>
  <c r="D483" i="33"/>
  <c r="D79" i="33"/>
  <c r="D202" i="33"/>
  <c r="D579" i="33"/>
  <c r="C49" i="28" l="1"/>
  <c r="C132" i="21"/>
  <c r="C133" i="21" s="1"/>
  <c r="D260" i="33"/>
  <c r="D261" i="33" s="1"/>
  <c r="D188" i="33"/>
  <c r="D189" i="33" s="1"/>
  <c r="D567" i="33"/>
  <c r="D568" i="33" s="1"/>
  <c r="D125" i="33"/>
  <c r="D126" i="33" s="1"/>
  <c r="D62" i="33"/>
  <c r="D63" i="33" s="1"/>
  <c r="D484" i="33"/>
  <c r="C58" i="14"/>
  <c r="C112" i="28"/>
  <c r="C57" i="27"/>
  <c r="C55" i="26"/>
  <c r="C59" i="16"/>
  <c r="C60" i="22"/>
  <c r="C56" i="12"/>
  <c r="C52" i="10"/>
  <c r="C59" i="6"/>
  <c r="C55" i="4"/>
  <c r="D623" i="33"/>
  <c r="D381" i="33"/>
  <c r="C61" i="34" l="1"/>
  <c r="C58" i="27"/>
  <c r="C60" i="17"/>
  <c r="C59" i="14"/>
  <c r="C53" i="10"/>
  <c r="C113" i="28"/>
  <c r="C56" i="26"/>
  <c r="C60" i="16"/>
  <c r="C61" i="22"/>
  <c r="C57" i="12"/>
  <c r="C58" i="9"/>
  <c r="C56" i="8"/>
  <c r="C61" i="21"/>
  <c r="C60" i="6"/>
  <c r="C56" i="4"/>
  <c r="C62" i="3"/>
  <c r="D624" i="33"/>
  <c r="G361" i="45"/>
  <c r="G362" i="45" s="1"/>
  <c r="F361" i="45" l="1"/>
  <c r="F362" i="45" s="1"/>
  <c r="G363" i="45"/>
  <c r="E363" i="45" s="1"/>
  <c r="F363" i="45" l="1"/>
  <c r="G89" i="35" l="1"/>
  <c r="F89" i="35" s="1"/>
  <c r="G90" i="35" l="1"/>
  <c r="F90" i="35" l="1"/>
  <c r="D43" i="49" l="1"/>
  <c r="D44" i="49"/>
  <c r="E43" i="49"/>
  <c r="E44" i="49" s="1"/>
  <c r="G287" i="45" l="1"/>
  <c r="F287" i="45" l="1"/>
  <c r="G470" i="45" l="1"/>
  <c r="F470" i="45" s="1"/>
  <c r="G341" i="45" l="1"/>
  <c r="F341" i="45" s="1"/>
  <c r="G342" i="45" l="1"/>
  <c r="F342" i="45" s="1"/>
  <c r="F343" i="45" s="1"/>
  <c r="F344" i="45" s="1"/>
  <c r="G343" i="45" l="1"/>
  <c r="G344" i="45" l="1"/>
  <c r="E344" i="45" s="1"/>
  <c r="E343" i="45"/>
  <c r="F66" i="16"/>
  <c r="F67" i="16" l="1"/>
  <c r="E66" i="16"/>
  <c r="E67" i="16" s="1"/>
  <c r="D67" i="16" l="1"/>
  <c r="F63" i="27"/>
  <c r="E63" i="27" s="1"/>
  <c r="D68" i="27"/>
  <c r="D64" i="27"/>
  <c r="F62" i="27" l="1"/>
  <c r="E62" i="27" s="1"/>
  <c r="F61" i="27"/>
  <c r="F66" i="27"/>
  <c r="F68" i="27" s="1"/>
  <c r="E61" i="27" l="1"/>
  <c r="E64" i="27" s="1"/>
  <c r="F64" i="27"/>
  <c r="E66" i="27"/>
  <c r="E68" i="27" s="1"/>
  <c r="E69" i="27" l="1"/>
  <c r="F69" i="27"/>
  <c r="D69" i="27" l="1"/>
  <c r="D67" i="14"/>
  <c r="F63" i="14" l="1"/>
  <c r="F66" i="14"/>
  <c r="E63" i="14" l="1"/>
  <c r="E66" i="14"/>
  <c r="F67" i="14"/>
  <c r="E67" i="14" l="1"/>
  <c r="F10" i="46" l="1"/>
  <c r="F16" i="46" l="1"/>
  <c r="F20" i="46"/>
  <c r="F19" i="46"/>
  <c r="C84" i="27"/>
  <c r="C83" i="27"/>
  <c r="C82" i="27"/>
  <c r="C79" i="27"/>
  <c r="C80" i="27" l="1"/>
  <c r="C85" i="27"/>
  <c r="F79" i="27"/>
  <c r="F17" i="14"/>
  <c r="F80" i="27" l="1"/>
  <c r="E79" i="27"/>
  <c r="D80" i="27" l="1"/>
  <c r="E80" i="27"/>
  <c r="G545" i="45" l="1"/>
  <c r="G144" i="45"/>
  <c r="G31" i="45" l="1"/>
  <c r="F31" i="45" s="1"/>
  <c r="F55" i="28" l="1"/>
  <c r="F57" i="28" s="1"/>
  <c r="F68" i="28"/>
  <c r="F72" i="28" s="1"/>
  <c r="F116" i="28"/>
  <c r="F119" i="28" s="1"/>
  <c r="F52" i="28"/>
  <c r="F121" i="28"/>
  <c r="F123" i="28" s="1"/>
  <c r="D74" i="28" l="1"/>
  <c r="F11" i="28"/>
  <c r="F10" i="28"/>
  <c r="F68" i="17"/>
  <c r="F12" i="16" l="1"/>
  <c r="F13" i="27"/>
  <c r="F11" i="27"/>
  <c r="F15" i="27"/>
  <c r="F12" i="27"/>
  <c r="F16" i="27"/>
  <c r="F14" i="27"/>
  <c r="F71" i="22"/>
  <c r="F72" i="22" s="1"/>
  <c r="F68" i="22"/>
  <c r="F64" i="17"/>
  <c r="F12" i="26"/>
  <c r="F61" i="12"/>
  <c r="F67" i="22"/>
  <c r="F69" i="22" s="1"/>
  <c r="F69" i="16"/>
  <c r="F70" i="16" s="1"/>
  <c r="F63" i="17"/>
  <c r="F11" i="26"/>
  <c r="F14" i="26"/>
  <c r="F60" i="12"/>
  <c r="F10" i="26"/>
  <c r="F13" i="26"/>
  <c r="F65" i="17"/>
  <c r="F10" i="27"/>
  <c r="F10" i="17"/>
  <c r="F11" i="16"/>
  <c r="F13" i="16"/>
  <c r="F15" i="16"/>
  <c r="F10" i="16"/>
  <c r="F14" i="16"/>
  <c r="F16" i="16"/>
  <c r="F18" i="16"/>
  <c r="F17" i="16"/>
  <c r="F10" i="14"/>
  <c r="F10" i="22"/>
  <c r="F71" i="16" l="1"/>
  <c r="D21" i="16"/>
  <c r="D14" i="28"/>
  <c r="F18" i="14"/>
  <c r="F13" i="12"/>
  <c r="F14" i="12"/>
  <c r="F10" i="12"/>
  <c r="F15" i="12"/>
  <c r="F11" i="12"/>
  <c r="F12" i="12"/>
  <c r="F18" i="34"/>
  <c r="F17" i="34"/>
  <c r="F16" i="34"/>
  <c r="F14" i="34"/>
  <c r="F13" i="34"/>
  <c r="F12" i="34"/>
  <c r="F10" i="34"/>
  <c r="F13" i="10"/>
  <c r="F11" i="10"/>
  <c r="D18" i="14" l="1"/>
  <c r="F20" i="14"/>
  <c r="D21" i="17"/>
  <c r="D17" i="26"/>
  <c r="D19" i="27"/>
  <c r="D20" i="14"/>
  <c r="D22" i="22"/>
  <c r="F58" i="10"/>
  <c r="F75" i="34"/>
  <c r="F62" i="10"/>
  <c r="F77" i="34"/>
  <c r="F57" i="10"/>
  <c r="F61" i="10"/>
  <c r="F67" i="34"/>
  <c r="F56" i="10"/>
  <c r="F11" i="34"/>
  <c r="F15" i="34"/>
  <c r="F10" i="10"/>
  <c r="F12" i="10"/>
  <c r="F16" i="9"/>
  <c r="F14" i="9"/>
  <c r="F11" i="9"/>
  <c r="F10" i="9"/>
  <c r="F9" i="9"/>
  <c r="F62" i="8"/>
  <c r="F61" i="8"/>
  <c r="F59" i="8"/>
  <c r="F78" i="34" l="1"/>
  <c r="F59" i="10"/>
  <c r="D18" i="12"/>
  <c r="F66" i="8"/>
  <c r="F65" i="8"/>
  <c r="F68" i="9"/>
  <c r="F62" i="9"/>
  <c r="F64" i="9"/>
  <c r="F61" i="9"/>
  <c r="F63" i="9"/>
  <c r="F65" i="9"/>
  <c r="F13" i="9"/>
  <c r="F15" i="9"/>
  <c r="F12" i="9"/>
  <c r="F60" i="8"/>
  <c r="D59" i="10" l="1"/>
  <c r="D21" i="34"/>
  <c r="D19" i="9" l="1"/>
  <c r="F16" i="8"/>
  <c r="F9" i="8"/>
  <c r="F12" i="6"/>
  <c r="F14" i="6"/>
  <c r="F16" i="6"/>
  <c r="F18" i="6"/>
  <c r="F19" i="21" l="1"/>
  <c r="F64" i="6"/>
  <c r="F63" i="6"/>
  <c r="F69" i="6"/>
  <c r="F71" i="6" s="1"/>
  <c r="F138" i="21"/>
  <c r="F140" i="21" s="1"/>
  <c r="D140" i="21" s="1"/>
  <c r="F142" i="21"/>
  <c r="F145" i="21" s="1"/>
  <c r="F66" i="6"/>
  <c r="F65" i="6"/>
  <c r="F11" i="8"/>
  <c r="F13" i="8"/>
  <c r="F15" i="8"/>
  <c r="F10" i="8"/>
  <c r="F12" i="8"/>
  <c r="F14" i="8"/>
  <c r="F69" i="21"/>
  <c r="F67" i="21"/>
  <c r="F71" i="21"/>
  <c r="F75" i="21"/>
  <c r="F77" i="21" s="1"/>
  <c r="F68" i="21"/>
  <c r="F70" i="21"/>
  <c r="F72" i="21"/>
  <c r="F89" i="21"/>
  <c r="F91" i="21"/>
  <c r="F88" i="21"/>
  <c r="F90" i="21"/>
  <c r="F12" i="21"/>
  <c r="F16" i="21"/>
  <c r="F14" i="21"/>
  <c r="F18" i="21"/>
  <c r="F13" i="21"/>
  <c r="F15" i="21"/>
  <c r="F17" i="21"/>
  <c r="F17" i="6"/>
  <c r="F15" i="6"/>
  <c r="F13" i="6"/>
  <c r="F11" i="6"/>
  <c r="F59" i="4" l="1"/>
  <c r="F63" i="4"/>
  <c r="F60" i="4"/>
  <c r="F11" i="4"/>
  <c r="F13" i="4"/>
  <c r="F14" i="4"/>
  <c r="D22" i="21" l="1"/>
  <c r="F81" i="3"/>
  <c r="F12" i="4"/>
  <c r="F10" i="4"/>
  <c r="E10" i="4" s="1"/>
  <c r="F79" i="3"/>
  <c r="F70" i="3"/>
  <c r="F68" i="3"/>
  <c r="F20" i="3"/>
  <c r="F82" i="3" l="1"/>
  <c r="F75" i="3"/>
  <c r="F69" i="3"/>
  <c r="G627" i="33"/>
  <c r="F71" i="3"/>
  <c r="F73" i="3"/>
  <c r="F72" i="3"/>
  <c r="F74" i="3"/>
  <c r="F12" i="3"/>
  <c r="E12" i="3" s="1"/>
  <c r="F14" i="3"/>
  <c r="F16" i="3"/>
  <c r="F18" i="3"/>
  <c r="F11" i="3"/>
  <c r="F13" i="3"/>
  <c r="F15" i="3"/>
  <c r="F17" i="3"/>
  <c r="F19" i="3"/>
  <c r="G584" i="33"/>
  <c r="G572" i="33"/>
  <c r="G573" i="33"/>
  <c r="G571" i="33"/>
  <c r="G577" i="33"/>
  <c r="G578" i="33" s="1"/>
  <c r="E578" i="33" s="1"/>
  <c r="G345" i="33"/>
  <c r="G344" i="33"/>
  <c r="G343" i="33"/>
  <c r="G342" i="33"/>
  <c r="G341" i="33"/>
  <c r="G340" i="33"/>
  <c r="F77" i="3" l="1"/>
  <c r="D17" i="4"/>
  <c r="D23" i="3"/>
  <c r="G525" i="33"/>
  <c r="G527" i="33"/>
  <c r="G526" i="33"/>
  <c r="G528" i="33"/>
  <c r="G487" i="33"/>
  <c r="G388" i="33"/>
  <c r="G392" i="33"/>
  <c r="G391" i="33"/>
  <c r="G334" i="33"/>
  <c r="G304" i="33" l="1"/>
  <c r="G306" i="33" s="1"/>
  <c r="G209" i="33" l="1"/>
  <c r="G211" i="33"/>
  <c r="G217" i="33"/>
  <c r="G149" i="33"/>
  <c r="G74" i="33"/>
  <c r="G78" i="33" s="1"/>
  <c r="G707" i="35"/>
  <c r="F707" i="35" l="1"/>
  <c r="F709" i="35" s="1"/>
  <c r="G709" i="35"/>
  <c r="G219" i="33"/>
  <c r="G222" i="33"/>
  <c r="G221" i="33"/>
  <c r="G215" i="33"/>
  <c r="G213" i="33"/>
  <c r="G152" i="33"/>
  <c r="G151" i="33"/>
  <c r="G150" i="33"/>
  <c r="G11" i="33"/>
  <c r="G18" i="33"/>
  <c r="G14" i="33"/>
  <c r="G21" i="33"/>
  <c r="G17" i="33"/>
  <c r="G13" i="33"/>
  <c r="G19" i="33"/>
  <c r="G15" i="33"/>
  <c r="G20" i="33"/>
  <c r="G16" i="33"/>
  <c r="G12" i="33"/>
  <c r="G1167" i="35"/>
  <c r="G1173" i="35"/>
  <c r="G289" i="33"/>
  <c r="G270" i="33"/>
  <c r="G272" i="33"/>
  <c r="G282" i="33"/>
  <c r="G288" i="33"/>
  <c r="G290" i="33"/>
  <c r="G269" i="33"/>
  <c r="G271" i="33"/>
  <c r="G194" i="33"/>
  <c r="G196" i="33"/>
  <c r="G199" i="33"/>
  <c r="G201" i="33" s="1"/>
  <c r="G195" i="33"/>
  <c r="G208" i="33"/>
  <c r="G210" i="33"/>
  <c r="G212" i="33"/>
  <c r="G214" i="33"/>
  <c r="G216" i="33"/>
  <c r="G218" i="33"/>
  <c r="G220" i="33"/>
  <c r="G207" i="33"/>
  <c r="G131" i="33"/>
  <c r="G132" i="33" s="1"/>
  <c r="E132" i="33" s="1"/>
  <c r="G134" i="33"/>
  <c r="G141" i="33" s="1"/>
  <c r="E141" i="33" s="1"/>
  <c r="G85" i="33"/>
  <c r="G83" i="33"/>
  <c r="G71" i="33"/>
  <c r="G84" i="33"/>
  <c r="G70" i="33"/>
  <c r="G1177" i="35"/>
  <c r="G1178" i="35" s="1"/>
  <c r="G1116" i="35"/>
  <c r="G1117" i="35"/>
  <c r="G1070" i="35"/>
  <c r="G1072" i="35"/>
  <c r="G1071" i="35"/>
  <c r="G1073" i="35"/>
  <c r="G1012" i="35"/>
  <c r="G1063" i="35"/>
  <c r="G1065" i="35" s="1"/>
  <c r="G1013" i="35"/>
  <c r="G1005" i="35"/>
  <c r="G1008" i="35"/>
  <c r="G1009" i="35"/>
  <c r="G1006" i="35"/>
  <c r="G1007" i="35"/>
  <c r="G930" i="35"/>
  <c r="G949" i="35"/>
  <c r="G947" i="35"/>
  <c r="G945" i="35"/>
  <c r="G943" i="35"/>
  <c r="G941" i="35"/>
  <c r="G939" i="35"/>
  <c r="G938" i="35"/>
  <c r="G948" i="35"/>
  <c r="G946" i="35"/>
  <c r="G944" i="35"/>
  <c r="G942" i="35"/>
  <c r="G940" i="35"/>
  <c r="G875" i="35"/>
  <c r="G787" i="35"/>
  <c r="F787" i="35" s="1"/>
  <c r="G786" i="35"/>
  <c r="G224" i="33" l="1"/>
  <c r="E224" i="33" s="1"/>
  <c r="G273" i="33"/>
  <c r="F875" i="35"/>
  <c r="F876" i="35" s="1"/>
  <c r="G876" i="35"/>
  <c r="G1016" i="35"/>
  <c r="F930" i="35"/>
  <c r="F933" i="35" s="1"/>
  <c r="G933" i="35"/>
  <c r="F786" i="35"/>
  <c r="F789" i="35" s="1"/>
  <c r="G789" i="35"/>
  <c r="G950" i="35"/>
  <c r="E950" i="35" s="1"/>
  <c r="G23" i="33"/>
  <c r="E23" i="33" s="1"/>
  <c r="G660" i="35" l="1"/>
  <c r="F660" i="35" s="1"/>
  <c r="G562" i="35"/>
  <c r="G613" i="35"/>
  <c r="F613" i="35" l="1"/>
  <c r="F615" i="35" s="1"/>
  <c r="G615" i="35"/>
  <c r="F562" i="35"/>
  <c r="F563" i="35" s="1"/>
  <c r="G563" i="35"/>
  <c r="G515" i="35"/>
  <c r="G401" i="35"/>
  <c r="G394" i="35"/>
  <c r="F394" i="35" s="1"/>
  <c r="G402" i="35"/>
  <c r="G347" i="35"/>
  <c r="G346" i="35"/>
  <c r="G296" i="35"/>
  <c r="G298" i="35" s="1"/>
  <c r="G256" i="35"/>
  <c r="G257" i="35"/>
  <c r="G271" i="35"/>
  <c r="G273" i="35" s="1"/>
  <c r="G280" i="35"/>
  <c r="G279" i="35"/>
  <c r="G248" i="35"/>
  <c r="G250" i="35" s="1"/>
  <c r="G245" i="35"/>
  <c r="G220" i="35"/>
  <c r="G223" i="35"/>
  <c r="G225" i="35" s="1"/>
  <c r="G230" i="35"/>
  <c r="G171" i="35"/>
  <c r="G180" i="35"/>
  <c r="G174" i="35"/>
  <c r="G128" i="35"/>
  <c r="G126" i="35"/>
  <c r="G127" i="35"/>
  <c r="G120" i="35"/>
  <c r="G119" i="35"/>
  <c r="G102" i="35"/>
  <c r="G101" i="35"/>
  <c r="G105" i="35"/>
  <c r="G103" i="35"/>
  <c r="G104" i="35"/>
  <c r="G349" i="35" l="1"/>
  <c r="F515" i="35"/>
  <c r="F517" i="35" s="1"/>
  <c r="G517" i="35"/>
  <c r="G106" i="35"/>
  <c r="E106" i="35" s="1"/>
  <c r="G33" i="35"/>
  <c r="G36" i="35"/>
  <c r="G35" i="35"/>
  <c r="G29" i="35"/>
  <c r="G30" i="35"/>
  <c r="G31" i="35"/>
  <c r="G32" i="35"/>
  <c r="G34" i="35"/>
  <c r="G83" i="35"/>
  <c r="G37" i="35"/>
  <c r="G88" i="35"/>
  <c r="G86" i="35"/>
  <c r="G87" i="35"/>
  <c r="G85" i="35"/>
  <c r="G84" i="35"/>
  <c r="G93" i="35"/>
  <c r="G94" i="35" s="1"/>
  <c r="G91" i="35" l="1"/>
  <c r="E91" i="35" s="1"/>
  <c r="G38" i="35"/>
  <c r="E38" i="35" l="1"/>
  <c r="G21" i="35"/>
  <c r="G22" i="35"/>
  <c r="G12" i="35"/>
  <c r="G530" i="45" l="1"/>
  <c r="G541" i="45"/>
  <c r="G471" i="45" l="1"/>
  <c r="G472" i="45" s="1"/>
  <c r="E472" i="45" s="1"/>
  <c r="G532" i="45"/>
  <c r="G504" i="45"/>
  <c r="G544" i="45"/>
  <c r="G546" i="45" s="1"/>
  <c r="G520" i="45"/>
  <c r="G514" i="45"/>
  <c r="G463" i="45"/>
  <c r="G464" i="45"/>
  <c r="G404" i="45"/>
  <c r="G405" i="45" s="1"/>
  <c r="G388" i="45"/>
  <c r="G245" i="45"/>
  <c r="G188" i="45"/>
  <c r="G139" i="45"/>
  <c r="G140" i="45"/>
  <c r="G141" i="45"/>
  <c r="G142" i="45"/>
  <c r="G143" i="45"/>
  <c r="G78" i="45"/>
  <c r="G80" i="45"/>
  <c r="G82" i="45"/>
  <c r="G84" i="45"/>
  <c r="G77" i="45"/>
  <c r="G104" i="45" l="1"/>
  <c r="G410" i="45"/>
  <c r="G419" i="45"/>
  <c r="F419" i="45" s="1"/>
  <c r="G417" i="45"/>
  <c r="F417" i="45" s="1"/>
  <c r="G415" i="45"/>
  <c r="F415" i="45" s="1"/>
  <c r="G413" i="45"/>
  <c r="F413" i="45" s="1"/>
  <c r="G420" i="45"/>
  <c r="F420" i="45" s="1"/>
  <c r="G418" i="45"/>
  <c r="F418" i="45" s="1"/>
  <c r="G416" i="45"/>
  <c r="F416" i="45" s="1"/>
  <c r="G414" i="45"/>
  <c r="F414" i="45" s="1"/>
  <c r="G412" i="45"/>
  <c r="F412" i="45" s="1"/>
  <c r="E546" i="45"/>
  <c r="G106" i="45"/>
  <c r="G79" i="45"/>
  <c r="G103" i="45"/>
  <c r="G260" i="45"/>
  <c r="G264" i="45"/>
  <c r="G107" i="45"/>
  <c r="G261" i="45"/>
  <c r="G110" i="45"/>
  <c r="G108" i="45"/>
  <c r="G109" i="45"/>
  <c r="G105" i="45"/>
  <c r="G263" i="45"/>
  <c r="G262" i="45"/>
  <c r="G259" i="45"/>
  <c r="G138" i="45"/>
  <c r="G401" i="45"/>
  <c r="G291" i="45"/>
  <c r="G293" i="45" s="1"/>
  <c r="G244" i="45"/>
  <c r="G250" i="45"/>
  <c r="G246" i="45"/>
  <c r="G249" i="45"/>
  <c r="G129" i="45"/>
  <c r="G132" i="45" s="1"/>
  <c r="G85" i="45"/>
  <c r="G83" i="45"/>
  <c r="G81" i="45"/>
  <c r="G87" i="45" l="1"/>
  <c r="G288" i="45"/>
  <c r="G145" i="45"/>
  <c r="E145" i="45" s="1"/>
  <c r="G265" i="45"/>
  <c r="G214" i="45"/>
  <c r="G189" i="45"/>
  <c r="G190" i="45" s="1"/>
  <c r="E190" i="45" l="1"/>
  <c r="G191" i="45"/>
  <c r="E191" i="45" s="1"/>
  <c r="G289" i="45"/>
  <c r="E289" i="45" s="1"/>
  <c r="E214" i="45"/>
  <c r="E265" i="45"/>
  <c r="E532" i="45"/>
  <c r="G30" i="45" l="1"/>
  <c r="G28" i="45"/>
  <c r="G26" i="45"/>
  <c r="G24" i="45"/>
  <c r="G22" i="45"/>
  <c r="G18" i="45"/>
  <c r="G16" i="45"/>
  <c r="F16" i="45" s="1"/>
  <c r="G29" i="45"/>
  <c r="G27" i="45"/>
  <c r="G25" i="45"/>
  <c r="G23" i="45"/>
  <c r="G21" i="45"/>
  <c r="G19" i="45"/>
  <c r="G17" i="45"/>
  <c r="G15" i="45"/>
  <c r="G14" i="45" l="1"/>
  <c r="G38" i="45" s="1"/>
  <c r="E38" i="45" l="1"/>
  <c r="F196" i="33"/>
  <c r="D12" i="49" l="1"/>
  <c r="D13" i="49" s="1"/>
  <c r="F12" i="49"/>
  <c r="F13" i="49" s="1"/>
  <c r="D60" i="49"/>
  <c r="D61" i="49" s="1"/>
  <c r="F59" i="49"/>
  <c r="E59" i="49" s="1"/>
  <c r="E11" i="49" l="1"/>
  <c r="E12" i="49" s="1"/>
  <c r="E13" i="49" s="1"/>
  <c r="F60" i="49"/>
  <c r="F61" i="49" l="1"/>
  <c r="E60" i="49"/>
  <c r="E61" i="49" s="1"/>
  <c r="F222" i="33" l="1"/>
  <c r="F21" i="33" l="1"/>
  <c r="F1007" i="35" l="1"/>
  <c r="F119" i="35" l="1"/>
  <c r="F142" i="45" l="1"/>
  <c r="F544" i="45" l="1"/>
  <c r="F546" i="45" s="1"/>
  <c r="F246" i="45" l="1"/>
  <c r="E15" i="12" l="1"/>
  <c r="E16" i="8"/>
  <c r="E16" i="27"/>
  <c r="E20" i="3"/>
  <c r="E19" i="21"/>
  <c r="F85" i="45" l="1"/>
  <c r="E58" i="10" l="1"/>
  <c r="E62" i="10" l="1"/>
  <c r="E65" i="17"/>
  <c r="E12" i="10" l="1"/>
  <c r="E13" i="10"/>
  <c r="D34" i="49" l="1"/>
  <c r="F33" i="49"/>
  <c r="E33" i="49" l="1"/>
  <c r="F34" i="49"/>
  <c r="E34" i="49" l="1"/>
  <c r="F83" i="45" l="1"/>
  <c r="D17" i="46" l="1"/>
  <c r="E19" i="46"/>
  <c r="E20" i="46"/>
  <c r="E16" i="46"/>
  <c r="G231" i="35" l="1"/>
  <c r="D21" i="46"/>
  <c r="D22" i="46" s="1"/>
  <c r="E10" i="46"/>
  <c r="E17" i="46"/>
  <c r="F17" i="46"/>
  <c r="F11" i="46"/>
  <c r="F21" i="46"/>
  <c r="D11" i="46" l="1"/>
  <c r="E11" i="46"/>
  <c r="E21" i="46"/>
  <c r="F22" i="46"/>
  <c r="E22" i="46" l="1"/>
  <c r="F1116" i="35" l="1"/>
  <c r="G1118" i="35" l="1"/>
  <c r="F1117" i="35"/>
  <c r="E1118" i="35" l="1"/>
  <c r="E1119" i="35" s="1"/>
  <c r="F1118" i="35"/>
  <c r="F1119" i="35" s="1"/>
  <c r="G1119" i="35"/>
  <c r="F541" i="45" l="1"/>
  <c r="F542" i="45" l="1"/>
  <c r="F530" i="45"/>
  <c r="G542" i="45"/>
  <c r="F547" i="45" l="1"/>
  <c r="G547" i="45"/>
  <c r="F532" i="45"/>
  <c r="E15" i="27" l="1"/>
  <c r="E14" i="27"/>
  <c r="E12" i="27"/>
  <c r="E11" i="27"/>
  <c r="E13" i="27" l="1"/>
  <c r="F17" i="27"/>
  <c r="E10" i="27"/>
  <c r="F19" i="27" l="1"/>
  <c r="D17" i="27"/>
  <c r="E17" i="27"/>
  <c r="E19" i="27" l="1"/>
  <c r="E81" i="3" l="1"/>
  <c r="D69" i="17" l="1"/>
  <c r="E64" i="17"/>
  <c r="F19" i="17" l="1"/>
  <c r="F66" i="17"/>
  <c r="F69" i="17"/>
  <c r="E68" i="17"/>
  <c r="E10" i="17"/>
  <c r="E63" i="17"/>
  <c r="E66" i="17" s="1"/>
  <c r="D69" i="9"/>
  <c r="E65" i="9"/>
  <c r="E64" i="9"/>
  <c r="E63" i="9"/>
  <c r="E62" i="9"/>
  <c r="E16" i="9"/>
  <c r="E15" i="9"/>
  <c r="E12" i="9"/>
  <c r="D66" i="17" l="1"/>
  <c r="F21" i="17"/>
  <c r="D19" i="17"/>
  <c r="E19" i="17"/>
  <c r="F69" i="9"/>
  <c r="F70" i="17"/>
  <c r="E69" i="17"/>
  <c r="E68" i="9"/>
  <c r="E11" i="9"/>
  <c r="E13" i="9"/>
  <c r="E9" i="9"/>
  <c r="E14" i="9"/>
  <c r="E10" i="9"/>
  <c r="F66" i="9"/>
  <c r="F17" i="9"/>
  <c r="E61" i="9"/>
  <c r="E66" i="9" s="1"/>
  <c r="D70" i="17" l="1"/>
  <c r="D17" i="9"/>
  <c r="D66" i="9"/>
  <c r="F19" i="9"/>
  <c r="E21" i="17"/>
  <c r="E70" i="17"/>
  <c r="E69" i="9"/>
  <c r="F70" i="9"/>
  <c r="E17" i="9"/>
  <c r="D70" i="9" l="1"/>
  <c r="E19" i="9"/>
  <c r="E70" i="9"/>
  <c r="D78" i="34" l="1"/>
  <c r="E75" i="34"/>
  <c r="E77" i="34"/>
  <c r="F19" i="34"/>
  <c r="E10" i="34"/>
  <c r="E11" i="34"/>
  <c r="E12" i="34"/>
  <c r="E13" i="34"/>
  <c r="E14" i="34"/>
  <c r="E15" i="34"/>
  <c r="E16" i="34"/>
  <c r="E17" i="34"/>
  <c r="E18" i="34"/>
  <c r="F73" i="34"/>
  <c r="E67" i="34"/>
  <c r="D73" i="34" l="1"/>
  <c r="E78" i="34"/>
  <c r="F21" i="34"/>
  <c r="D19" i="34"/>
  <c r="F79" i="34"/>
  <c r="E19" i="34"/>
  <c r="E73" i="34"/>
  <c r="D79" i="34" l="1"/>
  <c r="E21" i="34"/>
  <c r="E79" i="34"/>
  <c r="E70" i="3" l="1"/>
  <c r="G1179" i="35" l="1"/>
  <c r="E1179" i="35" l="1"/>
  <c r="F1177" i="35"/>
  <c r="F1178" i="35" l="1"/>
  <c r="F1179" i="35" l="1"/>
  <c r="E66" i="8" l="1"/>
  <c r="D57" i="28" l="1"/>
  <c r="D63" i="10" l="1"/>
  <c r="D145" i="21"/>
  <c r="D77" i="21"/>
  <c r="D71" i="6"/>
  <c r="D64" i="4"/>
  <c r="E628" i="33"/>
  <c r="E488" i="33"/>
  <c r="E335" i="33"/>
  <c r="E306" i="33"/>
  <c r="E307" i="33" s="1"/>
  <c r="E282" i="33"/>
  <c r="E201" i="33" l="1"/>
  <c r="E78" i="33"/>
  <c r="E563" i="35" l="1"/>
  <c r="E564" i="35" s="1"/>
  <c r="E225" i="35" l="1"/>
  <c r="E175" i="35"/>
  <c r="G121" i="35"/>
  <c r="E121" i="35" s="1"/>
  <c r="F120" i="35" l="1"/>
  <c r="G122" i="35"/>
  <c r="E122" i="35" s="1"/>
  <c r="F121" i="35" l="1"/>
  <c r="F122" i="35" s="1"/>
  <c r="F404" i="45"/>
  <c r="F405" i="45" s="1"/>
  <c r="F401" i="45"/>
  <c r="E402" i="45"/>
  <c r="F402" i="45" l="1"/>
  <c r="F463" i="45"/>
  <c r="E405" i="45"/>
  <c r="G465" i="45"/>
  <c r="F464" i="45"/>
  <c r="G402" i="45"/>
  <c r="E465" i="45" l="1"/>
  <c r="G466" i="45"/>
  <c r="E466" i="45" s="1"/>
  <c r="F406" i="45"/>
  <c r="G406" i="45"/>
  <c r="E406" i="45" s="1"/>
  <c r="F465" i="45"/>
  <c r="E251" i="45"/>
  <c r="F249" i="45"/>
  <c r="F250" i="45"/>
  <c r="F466" i="45" l="1"/>
  <c r="F189" i="45"/>
  <c r="F251" i="45"/>
  <c r="G251" i="45"/>
  <c r="F188" i="45"/>
  <c r="E92" i="45"/>
  <c r="F190" i="45" l="1"/>
  <c r="F191" i="45" s="1"/>
  <c r="F244" i="45" l="1"/>
  <c r="F271" i="33" l="1"/>
  <c r="E138" i="21" l="1"/>
  <c r="E140" i="21" s="1"/>
  <c r="E515" i="45"/>
  <c r="E516" i="45" s="1"/>
  <c r="G515" i="45" l="1"/>
  <c r="F514" i="45" l="1"/>
  <c r="F515" i="45" l="1"/>
  <c r="G221" i="35"/>
  <c r="E221" i="35" s="1"/>
  <c r="G516" i="45"/>
  <c r="F220" i="35"/>
  <c r="F516" i="45" l="1"/>
  <c r="F221" i="35"/>
  <c r="F1013" i="35"/>
  <c r="F1006" i="35"/>
  <c r="F1009" i="35"/>
  <c r="F1008" i="35" l="1"/>
  <c r="F1167" i="35" l="1"/>
  <c r="F1168" i="35" l="1"/>
  <c r="F1169" i="35" s="1"/>
  <c r="G1168" i="35"/>
  <c r="E1168" i="35" l="1"/>
  <c r="E1169" i="35" s="1"/>
  <c r="G1169" i="35"/>
  <c r="F392" i="33" l="1"/>
  <c r="F347" i="35" l="1"/>
  <c r="E542" i="45" l="1"/>
  <c r="E521" i="45"/>
  <c r="E505" i="45"/>
  <c r="F264" i="45"/>
  <c r="F263" i="45"/>
  <c r="F262" i="45"/>
  <c r="F261" i="45"/>
  <c r="F260" i="45"/>
  <c r="F259" i="45"/>
  <c r="E132" i="45"/>
  <c r="E133" i="45" s="1"/>
  <c r="F103" i="45"/>
  <c r="E547" i="45" l="1"/>
  <c r="G247" i="45"/>
  <c r="E87" i="45"/>
  <c r="G505" i="45"/>
  <c r="F143" i="45"/>
  <c r="E293" i="45"/>
  <c r="G421" i="45"/>
  <c r="E421" i="45" s="1"/>
  <c r="F504" i="45"/>
  <c r="F245" i="45"/>
  <c r="F288" i="45"/>
  <c r="F289" i="45" s="1"/>
  <c r="F107" i="45"/>
  <c r="F105" i="45"/>
  <c r="F109" i="45"/>
  <c r="F139" i="45"/>
  <c r="F104" i="45"/>
  <c r="F106" i="45"/>
  <c r="F108" i="45"/>
  <c r="F110" i="45"/>
  <c r="F28" i="45"/>
  <c r="F24" i="45"/>
  <c r="F29" i="45"/>
  <c r="F25" i="45"/>
  <c r="F265" i="45"/>
  <c r="F19" i="45"/>
  <c r="F21" i="45"/>
  <c r="F22" i="45"/>
  <c r="F23" i="45"/>
  <c r="F27" i="45"/>
  <c r="F140" i="45"/>
  <c r="F26" i="45"/>
  <c r="F30" i="45"/>
  <c r="F141" i="45"/>
  <c r="F15" i="45"/>
  <c r="F17" i="45"/>
  <c r="F18" i="45"/>
  <c r="F77" i="45"/>
  <c r="F78" i="45"/>
  <c r="F79" i="45"/>
  <c r="F80" i="45"/>
  <c r="F81" i="45"/>
  <c r="F82" i="45"/>
  <c r="F84" i="45"/>
  <c r="F129" i="45"/>
  <c r="F132" i="45" s="1"/>
  <c r="F138" i="45"/>
  <c r="F14" i="45"/>
  <c r="F410" i="45"/>
  <c r="F291" i="45"/>
  <c r="F293" i="45" s="1"/>
  <c r="F388" i="45"/>
  <c r="G389" i="45"/>
  <c r="F520" i="45"/>
  <c r="G521" i="45"/>
  <c r="F471" i="45"/>
  <c r="F472" i="45" s="1"/>
  <c r="E389" i="45" l="1"/>
  <c r="F87" i="45"/>
  <c r="F38" i="45"/>
  <c r="E247" i="45"/>
  <c r="G252" i="45"/>
  <c r="E252" i="45" s="1"/>
  <c r="F133" i="45"/>
  <c r="F214" i="45"/>
  <c r="F247" i="45"/>
  <c r="F252" i="45" s="1"/>
  <c r="F505" i="45"/>
  <c r="F389" i="45"/>
  <c r="F521" i="45"/>
  <c r="G294" i="45"/>
  <c r="G93" i="45"/>
  <c r="E93" i="45" s="1"/>
  <c r="F421" i="45"/>
  <c r="F145" i="45"/>
  <c r="G133" i="45"/>
  <c r="E294" i="45" l="1"/>
  <c r="F294" i="45"/>
  <c r="F93" i="45"/>
  <c r="F219" i="33" l="1"/>
  <c r="G628" i="33"/>
  <c r="G629" i="33" l="1"/>
  <c r="F627" i="33"/>
  <c r="E629" i="33" l="1"/>
  <c r="F628" i="33"/>
  <c r="F629" i="33" s="1"/>
  <c r="E66" i="6" l="1"/>
  <c r="F572" i="33" l="1"/>
  <c r="F573" i="33" l="1"/>
  <c r="E68" i="3"/>
  <c r="F571" i="33"/>
  <c r="G574" i="33"/>
  <c r="F526" i="33"/>
  <c r="E574" i="33" l="1"/>
  <c r="F574" i="33"/>
  <c r="E1016" i="35" l="1"/>
  <c r="F1012" i="35"/>
  <c r="F1016" i="35" s="1"/>
  <c r="E11" i="10" l="1"/>
  <c r="E57" i="10"/>
  <c r="E1065" i="35" l="1"/>
  <c r="F1063" i="35"/>
  <c r="F1065" i="35" s="1"/>
  <c r="F1066" i="35" l="1"/>
  <c r="G1066" i="35"/>
  <c r="F1005" i="35"/>
  <c r="G1010" i="35"/>
  <c r="E1066" i="35" l="1"/>
  <c r="G1017" i="35"/>
  <c r="E1017" i="35" s="1"/>
  <c r="E1010" i="35"/>
  <c r="F1010" i="35"/>
  <c r="F1017" i="35" s="1"/>
  <c r="F401" i="35" l="1"/>
  <c r="F402" i="35" l="1"/>
  <c r="G403" i="35"/>
  <c r="E403" i="35" s="1"/>
  <c r="F403" i="35" l="1"/>
  <c r="D123" i="28"/>
  <c r="F146" i="21"/>
  <c r="D146" i="21" s="1"/>
  <c r="F158" i="21" l="1"/>
  <c r="D158" i="21" s="1"/>
  <c r="F63" i="10"/>
  <c r="F67" i="8"/>
  <c r="F160" i="21"/>
  <c r="D72" i="22"/>
  <c r="E71" i="22"/>
  <c r="E72" i="22" s="1"/>
  <c r="E61" i="10"/>
  <c r="E65" i="8"/>
  <c r="E121" i="28"/>
  <c r="E123" i="28" s="1"/>
  <c r="E55" i="28"/>
  <c r="E57" i="28" s="1"/>
  <c r="E62" i="26"/>
  <c r="E64" i="26" s="1"/>
  <c r="E142" i="21"/>
  <c r="E75" i="21"/>
  <c r="E77" i="21" s="1"/>
  <c r="D67" i="8" l="1"/>
  <c r="E145" i="21"/>
  <c r="E146" i="21" s="1"/>
  <c r="D160" i="21"/>
  <c r="E158" i="21"/>
  <c r="E63" i="10"/>
  <c r="E67" i="8"/>
  <c r="E160" i="21" l="1"/>
  <c r="G488" i="33"/>
  <c r="G489" i="33" l="1"/>
  <c r="G307" i="33"/>
  <c r="F64" i="4"/>
  <c r="G393" i="33"/>
  <c r="E393" i="33" s="1"/>
  <c r="G335" i="33"/>
  <c r="F199" i="33"/>
  <c r="F201" i="33" s="1"/>
  <c r="F74" i="33"/>
  <c r="F78" i="33" s="1"/>
  <c r="E79" i="3"/>
  <c r="E82" i="3" s="1"/>
  <c r="E69" i="6"/>
  <c r="E71" i="6" s="1"/>
  <c r="E63" i="4"/>
  <c r="F391" i="33"/>
  <c r="F577" i="33"/>
  <c r="F578" i="33" s="1"/>
  <c r="F487" i="33"/>
  <c r="F334" i="33"/>
  <c r="F304" i="33"/>
  <c r="F306" i="33" s="1"/>
  <c r="F282" i="33"/>
  <c r="F134" i="33"/>
  <c r="F141" i="33" s="1"/>
  <c r="E489" i="33" l="1"/>
  <c r="D82" i="3"/>
  <c r="G579" i="33"/>
  <c r="F307" i="33"/>
  <c r="F488" i="33"/>
  <c r="F489" i="33" s="1"/>
  <c r="F393" i="33"/>
  <c r="E64" i="4"/>
  <c r="F579" i="33"/>
  <c r="F335" i="33"/>
  <c r="E579" i="33" l="1"/>
  <c r="E933" i="35"/>
  <c r="E934" i="35" s="1"/>
  <c r="G934" i="35"/>
  <c r="E876" i="35"/>
  <c r="E877" i="35" s="1"/>
  <c r="E833" i="35"/>
  <c r="G833" i="35"/>
  <c r="E789" i="35"/>
  <c r="E709" i="35"/>
  <c r="E710" i="35" s="1"/>
  <c r="G710" i="35"/>
  <c r="E661" i="35"/>
  <c r="E662" i="35" s="1"/>
  <c r="E615" i="35"/>
  <c r="E616" i="35" s="1"/>
  <c r="G616" i="35"/>
  <c r="G564" i="35"/>
  <c r="E517" i="35"/>
  <c r="E518" i="35" s="1"/>
  <c r="G395" i="35"/>
  <c r="E395" i="35" s="1"/>
  <c r="E349" i="35"/>
  <c r="E298" i="35"/>
  <c r="E273" i="35"/>
  <c r="G877" i="35" l="1"/>
  <c r="G226" i="35"/>
  <c r="E226" i="35" s="1"/>
  <c r="E471" i="35"/>
  <c r="G274" i="35"/>
  <c r="E274" i="35" s="1"/>
  <c r="G350" i="35"/>
  <c r="E350" i="35" s="1"/>
  <c r="G396" i="35"/>
  <c r="E396" i="35" s="1"/>
  <c r="G299" i="35"/>
  <c r="E299" i="35" s="1"/>
  <c r="E250" i="35"/>
  <c r="G790" i="35"/>
  <c r="F248" i="35"/>
  <c r="F250" i="35" s="1"/>
  <c r="G175" i="35"/>
  <c r="F346" i="35"/>
  <c r="F349" i="35" s="1"/>
  <c r="G661" i="35"/>
  <c r="G662" i="35" s="1"/>
  <c r="F93" i="35"/>
  <c r="F94" i="35" s="1"/>
  <c r="G518" i="35"/>
  <c r="F296" i="35"/>
  <c r="F298" i="35" s="1"/>
  <c r="F271" i="35"/>
  <c r="F273" i="35" s="1"/>
  <c r="F223" i="35"/>
  <c r="F225" i="35" s="1"/>
  <c r="F174" i="35"/>
  <c r="G472" i="35" l="1"/>
  <c r="E472" i="35" s="1"/>
  <c r="F274" i="35"/>
  <c r="F564" i="35"/>
  <c r="F616" i="35"/>
  <c r="F299" i="35"/>
  <c r="F710" i="35"/>
  <c r="F661" i="35"/>
  <c r="F662" i="35" s="1"/>
  <c r="F833" i="35"/>
  <c r="F934" i="35"/>
  <c r="F175" i="35"/>
  <c r="F395" i="35"/>
  <c r="F396" i="35" s="1"/>
  <c r="F518" i="35"/>
  <c r="F877" i="35"/>
  <c r="E790" i="35"/>
  <c r="F790" i="35"/>
  <c r="F350" i="35" l="1"/>
  <c r="F226" i="35"/>
  <c r="F472" i="35"/>
  <c r="E172" i="35"/>
  <c r="F171" i="35" l="1"/>
  <c r="G172" i="35"/>
  <c r="G176" i="35" s="1"/>
  <c r="E176" i="35" s="1"/>
  <c r="F172" i="35" l="1"/>
  <c r="F176" i="35" s="1"/>
  <c r="G181" i="35"/>
  <c r="E181" i="35" s="1"/>
  <c r="F180" i="35" l="1"/>
  <c r="F181" i="35" l="1"/>
  <c r="E1174" i="35" l="1"/>
  <c r="G1174" i="35" l="1"/>
  <c r="F1173" i="35"/>
  <c r="F1174" i="35" l="1"/>
  <c r="E585" i="33" l="1"/>
  <c r="F584" i="33" l="1"/>
  <c r="G585" i="33"/>
  <c r="F585" i="33" l="1"/>
  <c r="G332" i="33"/>
  <c r="E332" i="33" s="1"/>
  <c r="F270" i="33"/>
  <c r="F71" i="33"/>
  <c r="G336" i="33" l="1"/>
  <c r="E336" i="33" s="1"/>
  <c r="G72" i="33"/>
  <c r="E72" i="33" s="1"/>
  <c r="F331" i="33"/>
  <c r="F272" i="33"/>
  <c r="F70" i="33"/>
  <c r="F72" i="33" l="1"/>
  <c r="F79" i="33" s="1"/>
  <c r="F332" i="33"/>
  <c r="F336" i="33" s="1"/>
  <c r="G79" i="33"/>
  <c r="E79" i="33" s="1"/>
  <c r="F60" i="26" l="1"/>
  <c r="E59" i="26"/>
  <c r="D60" i="26" l="1"/>
  <c r="E60" i="26"/>
  <c r="F65" i="26"/>
  <c r="D65" i="26" l="1"/>
  <c r="E65" i="26"/>
  <c r="E64" i="6" l="1"/>
  <c r="E69" i="21"/>
  <c r="E60" i="4"/>
  <c r="E59" i="4"/>
  <c r="F946" i="35"/>
  <c r="F945" i="35"/>
  <c r="F944" i="35"/>
  <c r="F943" i="35"/>
  <c r="F942" i="35"/>
  <c r="F941" i="35"/>
  <c r="F940" i="35"/>
  <c r="F257" i="35"/>
  <c r="F256" i="35"/>
  <c r="F231" i="35"/>
  <c r="F230" i="35"/>
  <c r="F104" i="35"/>
  <c r="F939" i="35" l="1"/>
  <c r="F947" i="35"/>
  <c r="F949" i="35"/>
  <c r="F948" i="35"/>
  <c r="F280" i="35"/>
  <c r="E61" i="4"/>
  <c r="F1070" i="35"/>
  <c r="F1072" i="35"/>
  <c r="F1071" i="35"/>
  <c r="F1073" i="35"/>
  <c r="F232" i="35"/>
  <c r="F258" i="35"/>
  <c r="F84" i="35"/>
  <c r="F85" i="35"/>
  <c r="F86" i="35"/>
  <c r="F87" i="35"/>
  <c r="F127" i="35"/>
  <c r="F36" i="35"/>
  <c r="F101" i="35"/>
  <c r="F103" i="35"/>
  <c r="F105" i="35"/>
  <c r="G281" i="35"/>
  <c r="E281" i="35" s="1"/>
  <c r="F279" i="35"/>
  <c r="G1074" i="35"/>
  <c r="F29" i="35"/>
  <c r="F83" i="35"/>
  <c r="F88" i="35"/>
  <c r="F126" i="35"/>
  <c r="F128" i="35"/>
  <c r="G232" i="35"/>
  <c r="E232" i="35" s="1"/>
  <c r="F102" i="35"/>
  <c r="G246" i="35"/>
  <c r="F245" i="35"/>
  <c r="G258" i="35"/>
  <c r="E258" i="35" s="1"/>
  <c r="F37" i="35"/>
  <c r="F35" i="35"/>
  <c r="F34" i="35"/>
  <c r="F33" i="35"/>
  <c r="F32" i="35"/>
  <c r="F31" i="35"/>
  <c r="F30" i="35"/>
  <c r="E68" i="21"/>
  <c r="F61" i="4"/>
  <c r="G129" i="35"/>
  <c r="E129" i="35" s="1"/>
  <c r="D61" i="4" l="1"/>
  <c r="E246" i="35"/>
  <c r="E1074" i="35"/>
  <c r="F106" i="35"/>
  <c r="F91" i="35"/>
  <c r="F38" i="35"/>
  <c r="F246" i="35"/>
  <c r="G95" i="35"/>
  <c r="E95" i="35" s="1"/>
  <c r="E65" i="4"/>
  <c r="F65" i="4"/>
  <c r="F281" i="35"/>
  <c r="F129" i="35"/>
  <c r="D65" i="4" l="1"/>
  <c r="F95" i="35"/>
  <c r="F22" i="35" l="1"/>
  <c r="F21" i="35"/>
  <c r="F12" i="35"/>
  <c r="F23" i="35" l="1"/>
  <c r="G23" i="35"/>
  <c r="G13" i="35"/>
  <c r="E23" i="35" l="1"/>
  <c r="E13" i="35"/>
  <c r="F24" i="35"/>
  <c r="G24" i="35"/>
  <c r="E24" i="35" s="1"/>
  <c r="F1074" i="35"/>
  <c r="F13" i="35" l="1"/>
  <c r="E75" i="3" l="1"/>
  <c r="F528" i="33" l="1"/>
  <c r="E389" i="33"/>
  <c r="F343" i="33" l="1"/>
  <c r="F344" i="33"/>
  <c r="G346" i="33"/>
  <c r="E346" i="33" s="1"/>
  <c r="F342" i="33"/>
  <c r="G529" i="33"/>
  <c r="G389" i="33"/>
  <c r="F527" i="33"/>
  <c r="F388" i="33"/>
  <c r="F525" i="33"/>
  <c r="F340" i="33"/>
  <c r="F345" i="33"/>
  <c r="F341" i="33"/>
  <c r="G394" i="33" l="1"/>
  <c r="E529" i="33"/>
  <c r="F389" i="33"/>
  <c r="F394" i="33" s="1"/>
  <c r="F529" i="33"/>
  <c r="F346" i="33"/>
  <c r="E394" i="33" l="1"/>
  <c r="F312" i="33"/>
  <c r="F313" i="33"/>
  <c r="F131" i="33"/>
  <c r="F132" i="33" s="1"/>
  <c r="E314" i="33" l="1"/>
  <c r="G197" i="33"/>
  <c r="G153" i="33"/>
  <c r="E153" i="33" s="1"/>
  <c r="G291" i="33"/>
  <c r="E291" i="33" s="1"/>
  <c r="G86" i="33"/>
  <c r="F269" i="33"/>
  <c r="F273" i="33" s="1"/>
  <c r="F152" i="33"/>
  <c r="F83" i="33"/>
  <c r="F290" i="33"/>
  <c r="F85" i="33"/>
  <c r="F288" i="33"/>
  <c r="F289" i="33"/>
  <c r="F149" i="33"/>
  <c r="F150" i="33"/>
  <c r="F195" i="33"/>
  <c r="F194" i="33"/>
  <c r="F151" i="33"/>
  <c r="F84" i="33"/>
  <c r="E197" i="33" l="1"/>
  <c r="E273" i="33"/>
  <c r="E86" i="33"/>
  <c r="F197" i="33"/>
  <c r="F202" i="33" s="1"/>
  <c r="G283" i="33"/>
  <c r="G202" i="33"/>
  <c r="E202" i="33" s="1"/>
  <c r="G142" i="33"/>
  <c r="E142" i="33" s="1"/>
  <c r="F142" i="33"/>
  <c r="F283" i="33"/>
  <c r="F291" i="33"/>
  <c r="F153" i="33"/>
  <c r="F86" i="33"/>
  <c r="E283" i="33" l="1"/>
  <c r="F209" i="33"/>
  <c r="F207" i="33" l="1"/>
  <c r="F208" i="33"/>
  <c r="F210" i="33"/>
  <c r="F212" i="33"/>
  <c r="F221" i="33"/>
  <c r="F214" i="33"/>
  <c r="F220" i="33"/>
  <c r="F211" i="33"/>
  <c r="F213" i="33"/>
  <c r="F215" i="33"/>
  <c r="F216" i="33"/>
  <c r="F217" i="33"/>
  <c r="F218" i="33"/>
  <c r="F224" i="33" l="1"/>
  <c r="F11" i="33"/>
  <c r="F17" i="33"/>
  <c r="F20" i="33"/>
  <c r="F13" i="33"/>
  <c r="F19" i="33"/>
  <c r="F16" i="33"/>
  <c r="F14" i="33"/>
  <c r="F12" i="33"/>
  <c r="F15" i="33"/>
  <c r="F18" i="33"/>
  <c r="F23" i="33" l="1"/>
  <c r="F314" i="33"/>
  <c r="D53" i="28"/>
  <c r="D72" i="28" l="1"/>
  <c r="E116" i="28"/>
  <c r="E119" i="28" s="1"/>
  <c r="F53" i="28"/>
  <c r="E68" i="28"/>
  <c r="E72" i="28" s="1"/>
  <c r="E52" i="28"/>
  <c r="D119" i="28" l="1"/>
  <c r="E53" i="28"/>
  <c r="E58" i="28" s="1"/>
  <c r="F74" i="28"/>
  <c r="F58" i="28"/>
  <c r="D58" i="28" s="1"/>
  <c r="F124" i="28"/>
  <c r="E74" i="28"/>
  <c r="E124" i="28"/>
  <c r="D124" i="28" l="1"/>
  <c r="E11" i="28"/>
  <c r="F12" i="28"/>
  <c r="E10" i="28"/>
  <c r="D12" i="28" l="1"/>
  <c r="F14" i="28"/>
  <c r="E12" i="28"/>
  <c r="E14" i="28" l="1"/>
  <c r="E68" i="22"/>
  <c r="E67" i="22"/>
  <c r="E69" i="22" s="1"/>
  <c r="F14" i="10"/>
  <c r="D14" i="10" l="1"/>
  <c r="F62" i="12"/>
  <c r="F16" i="12"/>
  <c r="F20" i="22"/>
  <c r="E10" i="12"/>
  <c r="E13" i="12"/>
  <c r="E14" i="12"/>
  <c r="E10" i="22"/>
  <c r="E56" i="10"/>
  <c r="E59" i="10" s="1"/>
  <c r="E10" i="10"/>
  <c r="E14" i="10" s="1"/>
  <c r="E73" i="22"/>
  <c r="E61" i="12"/>
  <c r="E12" i="12"/>
  <c r="E60" i="12"/>
  <c r="E11" i="12"/>
  <c r="D69" i="22" l="1"/>
  <c r="F73" i="22"/>
  <c r="D62" i="12"/>
  <c r="D20" i="22"/>
  <c r="F18" i="12"/>
  <c r="D16" i="12"/>
  <c r="E64" i="10"/>
  <c r="F22" i="22"/>
  <c r="F63" i="12"/>
  <c r="E62" i="12"/>
  <c r="E16" i="12"/>
  <c r="E20" i="22"/>
  <c r="F64" i="10"/>
  <c r="D73" i="22" l="1"/>
  <c r="D63" i="12"/>
  <c r="D64" i="10"/>
  <c r="E18" i="12"/>
  <c r="E22" i="22"/>
  <c r="E63" i="12"/>
  <c r="E62" i="8" l="1"/>
  <c r="E61" i="8"/>
  <c r="E60" i="8"/>
  <c r="F17" i="8" l="1"/>
  <c r="E10" i="8"/>
  <c r="E12" i="8"/>
  <c r="E14" i="8"/>
  <c r="E11" i="8"/>
  <c r="E13" i="8"/>
  <c r="E15" i="8"/>
  <c r="E9" i="8"/>
  <c r="E59" i="8"/>
  <c r="F63" i="8"/>
  <c r="D63" i="8" l="1"/>
  <c r="D17" i="8"/>
  <c r="E17" i="8"/>
  <c r="F68" i="8"/>
  <c r="E63" i="8"/>
  <c r="D68" i="8" l="1"/>
  <c r="E68" i="8"/>
  <c r="E12" i="26" l="1"/>
  <c r="E14" i="26"/>
  <c r="E11" i="26"/>
  <c r="E13" i="26"/>
  <c r="E10" i="26"/>
  <c r="F15" i="26"/>
  <c r="F17" i="26" l="1"/>
  <c r="D15" i="26"/>
  <c r="E15" i="26"/>
  <c r="E17" i="26" l="1"/>
  <c r="D70" i="16" l="1"/>
  <c r="F19" i="16"/>
  <c r="E12" i="16"/>
  <c r="E16" i="16"/>
  <c r="E13" i="16"/>
  <c r="E15" i="16"/>
  <c r="E17" i="16"/>
  <c r="E69" i="16"/>
  <c r="E70" i="16" s="1"/>
  <c r="E10" i="16"/>
  <c r="E11" i="16"/>
  <c r="E14" i="16"/>
  <c r="E18" i="16"/>
  <c r="D19" i="16" l="1"/>
  <c r="F21" i="16"/>
  <c r="D71" i="16"/>
  <c r="E19" i="16"/>
  <c r="E21" i="16" l="1"/>
  <c r="E71" i="16"/>
  <c r="F21" i="3" l="1"/>
  <c r="E11" i="3"/>
  <c r="E13" i="3"/>
  <c r="E15" i="3"/>
  <c r="E17" i="3"/>
  <c r="E19" i="3"/>
  <c r="E14" i="3"/>
  <c r="E16" i="3"/>
  <c r="E18" i="3"/>
  <c r="E69" i="3"/>
  <c r="E72" i="3"/>
  <c r="E74" i="3"/>
  <c r="E71" i="3"/>
  <c r="E73" i="3"/>
  <c r="E72" i="21"/>
  <c r="E71" i="21"/>
  <c r="E70" i="21"/>
  <c r="E77" i="3" l="1"/>
  <c r="D77" i="3"/>
  <c r="D21" i="3"/>
  <c r="F23" i="3"/>
  <c r="F94" i="21"/>
  <c r="D94" i="21" s="1"/>
  <c r="E21" i="3"/>
  <c r="F20" i="21"/>
  <c r="F83" i="3"/>
  <c r="E67" i="21"/>
  <c r="F73" i="21"/>
  <c r="E90" i="21"/>
  <c r="E91" i="21"/>
  <c r="E89" i="21"/>
  <c r="E88" i="21"/>
  <c r="E16" i="21"/>
  <c r="E12" i="21"/>
  <c r="E15" i="21"/>
  <c r="E18" i="21"/>
  <c r="E14" i="21"/>
  <c r="E17" i="21"/>
  <c r="E13" i="21"/>
  <c r="E65" i="6"/>
  <c r="E63" i="6"/>
  <c r="D83" i="3" l="1"/>
  <c r="F156" i="21"/>
  <c r="D73" i="21"/>
  <c r="F22" i="21"/>
  <c r="D20" i="21"/>
  <c r="E73" i="21"/>
  <c r="E156" i="21" s="1"/>
  <c r="E23" i="3"/>
  <c r="E94" i="21"/>
  <c r="E20" i="21"/>
  <c r="E22" i="21" s="1"/>
  <c r="D156" i="21"/>
  <c r="F149" i="21"/>
  <c r="F78" i="21"/>
  <c r="E83" i="3"/>
  <c r="F67" i="6"/>
  <c r="D78" i="21" l="1"/>
  <c r="D67" i="6"/>
  <c r="E78" i="21"/>
  <c r="E161" i="21" s="1"/>
  <c r="D149" i="21"/>
  <c r="E149" i="21"/>
  <c r="F161" i="21"/>
  <c r="E11" i="6"/>
  <c r="E13" i="6"/>
  <c r="E15" i="6"/>
  <c r="E17" i="6"/>
  <c r="E12" i="6"/>
  <c r="E14" i="6"/>
  <c r="E16" i="6"/>
  <c r="E18" i="6"/>
  <c r="F72" i="6"/>
  <c r="E67" i="6"/>
  <c r="F19" i="6"/>
  <c r="D19" i="6" l="1"/>
  <c r="D72" i="6"/>
  <c r="D161" i="21"/>
  <c r="E72" i="6"/>
  <c r="E19" i="6"/>
  <c r="E13" i="4" l="1"/>
  <c r="E14" i="4"/>
  <c r="E12" i="4"/>
  <c r="E11" i="4"/>
  <c r="F15" i="4"/>
  <c r="D15" i="4" l="1"/>
  <c r="F17" i="4"/>
  <c r="E15" i="4"/>
  <c r="E17" i="4" l="1"/>
  <c r="E10" i="14" l="1"/>
  <c r="E18" i="14" l="1"/>
  <c r="E20" i="14" s="1"/>
  <c r="G251" i="35" l="1"/>
  <c r="F251" i="35"/>
  <c r="E251" i="35" l="1"/>
  <c r="F938" i="35"/>
  <c r="F950" i="35" s="1"/>
  <c r="G111" i="45" l="1"/>
  <c r="F111" i="45" s="1"/>
  <c r="G112" i="45" l="1"/>
  <c r="F112" i="45"/>
  <c r="E112" i="45" l="1"/>
  <c r="F62" i="14" l="1"/>
  <c r="F64" i="14" s="1"/>
  <c r="E62" i="14" l="1"/>
  <c r="E64" i="14" s="1"/>
  <c r="F68" i="14" l="1"/>
  <c r="D64" i="14"/>
  <c r="D68" i="14" l="1"/>
  <c r="E68" i="14"/>
</calcChain>
</file>

<file path=xl/sharedStrings.xml><?xml version="1.0" encoding="utf-8"?>
<sst xmlns="http://schemas.openxmlformats.org/spreadsheetml/2006/main" count="3987" uniqueCount="375">
  <si>
    <t>Средняя длительность пребывания  (дни)</t>
  </si>
  <si>
    <t>Занятость койки (дни)</t>
  </si>
  <si>
    <t>Кол-во коек (ОМС)</t>
  </si>
  <si>
    <t>( профиль коек)</t>
  </si>
  <si>
    <t>Круглосуточный стационар</t>
  </si>
  <si>
    <t>Итого по круглосуточному стационару</t>
  </si>
  <si>
    <t>Поликлиника</t>
  </si>
  <si>
    <t>Дневные стационары всех типов</t>
  </si>
  <si>
    <t>отоларингологические</t>
  </si>
  <si>
    <t>Итого по СДП</t>
  </si>
  <si>
    <t>Всего по ЛПУ</t>
  </si>
  <si>
    <t>хирургические</t>
  </si>
  <si>
    <t>урологические</t>
  </si>
  <si>
    <t>проктологические</t>
  </si>
  <si>
    <t>пульмонологические</t>
  </si>
  <si>
    <t>токсикологические</t>
  </si>
  <si>
    <t>Холтеровское мониторирование</t>
  </si>
  <si>
    <t>Исследование гормонов</t>
  </si>
  <si>
    <t>УЗИ диагностика (доплерография)</t>
  </si>
  <si>
    <t>Компьютерная томография</t>
  </si>
  <si>
    <t>Дневной стационар при поликлинике</t>
  </si>
  <si>
    <t>терапевтические</t>
  </si>
  <si>
    <t>кардиологические</t>
  </si>
  <si>
    <t>гинекологические</t>
  </si>
  <si>
    <t>патологии беременности</t>
  </si>
  <si>
    <t>аллергологические</t>
  </si>
  <si>
    <t>педиатрические</t>
  </si>
  <si>
    <t>инфекционные</t>
  </si>
  <si>
    <t>для беременных и рожениц</t>
  </si>
  <si>
    <t>Цитологические исследования</t>
  </si>
  <si>
    <t>Компьютерная томография с внутривенным усилением</t>
  </si>
  <si>
    <t>сосудистой хирургии</t>
  </si>
  <si>
    <t>МРТ</t>
  </si>
  <si>
    <t>Флюорография</t>
  </si>
  <si>
    <t>гастроэнтерологические</t>
  </si>
  <si>
    <t>эндокринологические</t>
  </si>
  <si>
    <t xml:space="preserve">кардиологические </t>
  </si>
  <si>
    <t xml:space="preserve">терапевтические </t>
  </si>
  <si>
    <t xml:space="preserve">пульмонологические </t>
  </si>
  <si>
    <t xml:space="preserve">неврологические </t>
  </si>
  <si>
    <t xml:space="preserve">ортопедические </t>
  </si>
  <si>
    <t xml:space="preserve">урологические </t>
  </si>
  <si>
    <t xml:space="preserve">педиатрические </t>
  </si>
  <si>
    <t xml:space="preserve">нефрологические </t>
  </si>
  <si>
    <t>ревматологические</t>
  </si>
  <si>
    <t>офтальмологические</t>
  </si>
  <si>
    <t>хирургические гнойные</t>
  </si>
  <si>
    <t xml:space="preserve">эндокринологические </t>
  </si>
  <si>
    <t xml:space="preserve">нейрохирургические </t>
  </si>
  <si>
    <t xml:space="preserve">для беременных и рожениц </t>
  </si>
  <si>
    <t xml:space="preserve">патологии беременности </t>
  </si>
  <si>
    <t xml:space="preserve">гинекологические </t>
  </si>
  <si>
    <t>Рентгенография</t>
  </si>
  <si>
    <t>ЭКГ</t>
  </si>
  <si>
    <t>Спирография</t>
  </si>
  <si>
    <t>ИФА-диагностика</t>
  </si>
  <si>
    <t>Реоэнцефалография</t>
  </si>
  <si>
    <t>неврологические</t>
  </si>
  <si>
    <t>травматологические</t>
  </si>
  <si>
    <t>гематологические</t>
  </si>
  <si>
    <t>торакальной хирургии</t>
  </si>
  <si>
    <t>кардиохирургические</t>
  </si>
  <si>
    <t>ортопедические</t>
  </si>
  <si>
    <t>нефрологические</t>
  </si>
  <si>
    <t>Компьютерная аудиометрия</t>
  </si>
  <si>
    <t>нейрохирургические</t>
  </si>
  <si>
    <t>ожоговые</t>
  </si>
  <si>
    <t>МРТ с контрастированием</t>
  </si>
  <si>
    <t>детская кардиология</t>
  </si>
  <si>
    <t>аллергология-иммунология</t>
  </si>
  <si>
    <t>онкогематология</t>
  </si>
  <si>
    <t>радиологические</t>
  </si>
  <si>
    <t xml:space="preserve"> педиатрические</t>
  </si>
  <si>
    <t xml:space="preserve">терапевтические  </t>
  </si>
  <si>
    <t xml:space="preserve">хирургические  </t>
  </si>
  <si>
    <t xml:space="preserve">хирургические </t>
  </si>
  <si>
    <t>дерматологические</t>
  </si>
  <si>
    <t xml:space="preserve">Дневной стационар при поликлинике </t>
  </si>
  <si>
    <t>Определение онкомаркеров аппаратом эксперт-класса</t>
  </si>
  <si>
    <t>8. КГБОУ ДПО "ИПКСЗ" МЗХК</t>
  </si>
  <si>
    <t>2. КГБУЗ "Краевая клиническая больница № 2" МЗХК</t>
  </si>
  <si>
    <t>1. КГБУЗ "Краевая клиническая больница № 1" им. проф. С.И. Сергеева МЗХК</t>
  </si>
  <si>
    <t>3. КГБУЗ "Перинатальный центр" МЗ ХК</t>
  </si>
  <si>
    <t>5. КГБУЗ "Краевой клинический центр онкологии" МЗХК</t>
  </si>
  <si>
    <t>7. КГБУЗ "Клинический центр восстановительной медицины и реабилитации" МЗХК</t>
  </si>
  <si>
    <t>11.  ФГКУ "301 Военный клинический госпиталь" Минобороны РФ</t>
  </si>
  <si>
    <t>14. Хабаровский филиал ФГБУ РАМН "Дальневосточный научный центр физиологии и патологии дыхания" Сибирского отделения РАМН - НИИ охраны материнства и детства</t>
  </si>
  <si>
    <t>4. КГБУЗ "Детская городская клиническая больница имени В.М.Истомина" МЗХК</t>
  </si>
  <si>
    <t>1. КГБУЗ "Городская больница № 2" МЗХК</t>
  </si>
  <si>
    <t>2. КГБУЗ "Городская больница № 3" МЗХК</t>
  </si>
  <si>
    <t>3. КГБУЗ "Городская больница № 4" МЗХК</t>
  </si>
  <si>
    <t>4. КГБУЗ "Городская больница № 7" МЗХК</t>
  </si>
  <si>
    <t xml:space="preserve">7. КГБУЗ "Детская городская больница" МЗХК </t>
  </si>
  <si>
    <t>Скорая медицинская помощь (вызовы)</t>
  </si>
  <si>
    <t>1. КГБУЗ "Амурская центральная районная больница" МЗХК</t>
  </si>
  <si>
    <t>2. Ванинская больница ФГБУ "Дальневосточный окружной медицинский центр ФМБА"</t>
  </si>
  <si>
    <t>2. КГБУЗ "Городская клиническая больница № 10" МЗХК</t>
  </si>
  <si>
    <t>3. КГБУЗ "Городская клиническая больница № 11" МЗХК</t>
  </si>
  <si>
    <t xml:space="preserve"> 5. КГБУЗ "Родильный дом № 3" МЗХК</t>
  </si>
  <si>
    <t>1. КГБУЗ "Троицкая центральная районная больница" МЗХК</t>
  </si>
  <si>
    <t>1. КГБУЗ "Князе-Волконская районная больница" МЗХК</t>
  </si>
  <si>
    <t>патологии новорожденных  и недоношенных детей</t>
  </si>
  <si>
    <t xml:space="preserve">инфекционные </t>
  </si>
  <si>
    <t xml:space="preserve">офтальмологические </t>
  </si>
  <si>
    <t xml:space="preserve">ожоговые </t>
  </si>
  <si>
    <t>челюстно-лицевой хирургии</t>
  </si>
  <si>
    <t xml:space="preserve">6. КГБУЗ "Онкологический диспансер" МЗХК (г. Комсомольск-на-Амуре) </t>
  </si>
  <si>
    <t>онкологические абдоминальные</t>
  </si>
  <si>
    <t>онкологические</t>
  </si>
  <si>
    <t xml:space="preserve">гастроэнтерологические </t>
  </si>
  <si>
    <t>патологии новорожденных и недоношенных детей</t>
  </si>
  <si>
    <t>хирургические для детей</t>
  </si>
  <si>
    <t>онкогинекологические</t>
  </si>
  <si>
    <t>онкоурологические</t>
  </si>
  <si>
    <t>онкологические торакальные</t>
  </si>
  <si>
    <t>онкологические (химиотерапевтические)</t>
  </si>
  <si>
    <t>15.  Хабаровский филиал ФГБУ "НКЦ оториноларингологии ФМБА"</t>
  </si>
  <si>
    <t>кардиологические для больных с острым инфарктом миокарда</t>
  </si>
  <si>
    <t>Итого по дневным стационарам всех типов</t>
  </si>
  <si>
    <t xml:space="preserve">Итого по дневным стационарам всех типов </t>
  </si>
  <si>
    <t>1. Посещения с профилактической целью-всего</t>
  </si>
  <si>
    <t>2. Обращения по поводу заболевания</t>
  </si>
  <si>
    <t>3. Посещения в связи с оказанием неотложной помощи</t>
  </si>
  <si>
    <t>1. Посещения с профилактической целью</t>
  </si>
  <si>
    <t>ИССЛЕДОВАНИЯ:</t>
  </si>
  <si>
    <t>МРТ с контрастным исследованием</t>
  </si>
  <si>
    <t xml:space="preserve">2. КГАУЗ "Амурская стоматологическая поликлиника" МЗХК </t>
  </si>
  <si>
    <t>6. КГБУЗ "Родильный дом № 1" МЗХК</t>
  </si>
  <si>
    <t>7. КГБУЗ "Родильный дом № 2" МЗХК</t>
  </si>
  <si>
    <t>8. КГБУЗ "Родильный дом № 4" МЗХК</t>
  </si>
  <si>
    <t>9. КГБУЗ "Городская клиническая поликлиника № 3" МЗХК</t>
  </si>
  <si>
    <t>10. КГБУЗ "Городская поликлиника № 5" МЗХК</t>
  </si>
  <si>
    <t>11. КГБУЗ "Клинико-диагностический центр" МЗХК</t>
  </si>
  <si>
    <t>12. КГБУЗ "Городская поликлиника № 7" МЗХК</t>
  </si>
  <si>
    <t>13. КГБУЗ "Городская поликлиника № 8" МЗХК</t>
  </si>
  <si>
    <t>14. КГБУЗ "Городская поликлиника № 11" МЗХК</t>
  </si>
  <si>
    <t>15. КГБУЗ "Городская поликлиника № 15" МЗХК</t>
  </si>
  <si>
    <t xml:space="preserve"> 16. КГБУЗ "Городская поликлиника № 16" МЗХК</t>
  </si>
  <si>
    <t>17. КГБУЗ "Стоматологическая поликлиника № 18" МЗХК</t>
  </si>
  <si>
    <t>18. КГБУЗ "Стоматологическая поликлиника № 19" МЗХК</t>
  </si>
  <si>
    <t>АПП по самостоятельным тарифам</t>
  </si>
  <si>
    <t>4. КГБУЗ "Детская краевая клиническая больница" имени А.К. Пиотровича МЗХК</t>
  </si>
  <si>
    <t xml:space="preserve">отоларингологические  </t>
  </si>
  <si>
    <t>медицинская реабилитация</t>
  </si>
  <si>
    <t>1. КГБУЗ "Советско-Гаванская районная больница" МЗХК</t>
  </si>
  <si>
    <t>Стационар дневного пребывания</t>
  </si>
  <si>
    <t>терапевтические (педиатрические)</t>
  </si>
  <si>
    <t>Итого по ДС</t>
  </si>
  <si>
    <t>16. Компания "Б.Браун Авитум Руссланд"</t>
  </si>
  <si>
    <t>Всего посещений</t>
  </si>
  <si>
    <t>2. ИП Сазонова</t>
  </si>
  <si>
    <t>Полное офтальмологическое диагностическое обследование</t>
  </si>
  <si>
    <t>5. КГБУЗ "Детская городская клиническая больница № 9" МЗХК</t>
  </si>
  <si>
    <t>Перитонеальный диализ, сеанс лечения</t>
  </si>
  <si>
    <t>2. КГБУЗ "Хабаровская районная больница" МЗХК</t>
  </si>
  <si>
    <t xml:space="preserve">Экстракорпоральное оплодотворение </t>
  </si>
  <si>
    <t>КГБУЗ "Районная больница района имени Лазо" МЗХК</t>
  </si>
  <si>
    <t>КГБУЗ "Вяземская районная больница" МЗХК</t>
  </si>
  <si>
    <t>КГБУЗ "Солнечная районная больница" МЗХК</t>
  </si>
  <si>
    <t>9. КГБУЗ "Стоматологическая поликлиника "Регион" МЗХК</t>
  </si>
  <si>
    <t>в т.ч. стоматология (УЕТ)</t>
  </si>
  <si>
    <t>ИТОГО по поликлинике (посещений)</t>
  </si>
  <si>
    <t>Всего посещений (по самостоятельным тарифам)</t>
  </si>
  <si>
    <t>Поликлиника (по самостоятельным тарифам)</t>
  </si>
  <si>
    <t>19. КГБУЗ "Стоматологическая поликлиника № 25 "Ден-Тал-Из" МЗХК</t>
  </si>
  <si>
    <t>20. КГБУЗ "Детская городская  поликлиника № 1" МЗХК</t>
  </si>
  <si>
    <t>21. КГБУЗ "Детская городская клиническая поликлиника № 3" МЗХК</t>
  </si>
  <si>
    <t>22. КГБУЗ "Детская городская поликлиника № 17" МЗХК</t>
  </si>
  <si>
    <t>23. КГБУЗ "Детская стоматологическая поликлиника № 22" МЗХК</t>
  </si>
  <si>
    <t>24. КГБУЗ "Детская городская поликлиника № 24" МЗХК</t>
  </si>
  <si>
    <t>25. НУЗ "Дорожная клиническая больница на ст.Хабаровск-1 ОАО "Российские железные дороги"</t>
  </si>
  <si>
    <t>УЗИ-диагностика</t>
  </si>
  <si>
    <t>Электроэнцефалография (ЭЭГ)</t>
  </si>
  <si>
    <t xml:space="preserve">Компьютерная томография с внутривенным усилением </t>
  </si>
  <si>
    <t>ПЦР-диагностика (Realtime)</t>
  </si>
  <si>
    <t>Суточноемониторирование артериального давления (СМАД)</t>
  </si>
  <si>
    <t xml:space="preserve"> Всего по ЛПУ</t>
  </si>
  <si>
    <t>Гемодиализ интермитирующий низкопоточный, сеанс лечения</t>
  </si>
  <si>
    <t>Гемодиализ интермитирующий высокопоточный, сеанс лечения</t>
  </si>
  <si>
    <t>СМП по подушевому нормативу</t>
  </si>
  <si>
    <t>Вызов СМП</t>
  </si>
  <si>
    <t>СМП по самостоятельным тарифам</t>
  </si>
  <si>
    <t>Вызов СМП с применением тромболитической терапии</t>
  </si>
  <si>
    <t>Вызов СМП (МТР)</t>
  </si>
  <si>
    <t>Скорая медицинская помощь (итого)</t>
  </si>
  <si>
    <t>17. КГБУЗ "Краевой кожно-венерологический диспансер" МЗХК</t>
  </si>
  <si>
    <t>18. КГКУЗ "Центр по профилактике и борьбе со СПИД и инфекционными заболеваниями" МЗХК</t>
  </si>
  <si>
    <t>Наименование МО</t>
  </si>
  <si>
    <t>16. КГБУЗ "Станция скорой медицинской помощи г. Комсомольска-на-Амуре" МЗХК</t>
  </si>
  <si>
    <t xml:space="preserve"> КГБУЗ "Верхнебуреинская центральная районная больница" МЗХК</t>
  </si>
  <si>
    <t xml:space="preserve"> КГБУЗ "Ванинская центральная районная больница" МЗХК</t>
  </si>
  <si>
    <t xml:space="preserve"> КГБУЗ "Бикинская центральная районная больница" МЗХК</t>
  </si>
  <si>
    <t xml:space="preserve"> КГБУЗ "Аяно-Майская центральная районная больница" МЗХК</t>
  </si>
  <si>
    <t>КГБУЗ "Николаевская-на-Амуре центральная районная больница" МЗХК</t>
  </si>
  <si>
    <t>КГБУЗ "Охотская центральная районная больница" МЗХК</t>
  </si>
  <si>
    <t>КГБУЗ "Тугуро-Чумиканская районная больница" МЗХК</t>
  </si>
  <si>
    <t>10. Хабаровский филиал ФГАУ "МНТК "Микрохирургия глаза" им.акад.С.Н.Федорова МЗ РФ</t>
  </si>
  <si>
    <t>12.  ФГБУ "Федеральный центр сердечно-сосудистой хирургии" МЗ РФ (г. Хабаровск)</t>
  </si>
  <si>
    <t>1. КГБУЗ "Городская больница № 2" им. Д.Н.Матвеева  МЗХК</t>
  </si>
  <si>
    <t>койки сестринского ухода</t>
  </si>
  <si>
    <t>1. КГБУЗ "Ульчская районная больница" МЗХК</t>
  </si>
  <si>
    <t>КГБУЗ "Комсомольская межрайонная больница" МЗХК</t>
  </si>
  <si>
    <t>Итого - по муниципальному образованию</t>
  </si>
  <si>
    <t xml:space="preserve">Поликлиника </t>
  </si>
  <si>
    <t>ИТОГО - по поликлинике (посещений)</t>
  </si>
  <si>
    <t>СДП</t>
  </si>
  <si>
    <t>Итого-по дневным стационарам всех типов</t>
  </si>
  <si>
    <t>В т.ч. экстракорпоральное оплодотворение</t>
  </si>
  <si>
    <t>психоневрологические</t>
  </si>
  <si>
    <t>Гемодиафильтрация</t>
  </si>
  <si>
    <t>8. КГБУЗ "Территориальный консультативно-диагностический центр" МЗ ХК</t>
  </si>
  <si>
    <t xml:space="preserve">9. КГБУЗ "Городская поликлиника № 9" МЗХК </t>
  </si>
  <si>
    <t>10. КГБУЗ "Стоматологическая поликлиника № 1" МЗХК</t>
  </si>
  <si>
    <t xml:space="preserve">11. КГБУЗ "Стоматологическая поликлиника № 2" МЗХК </t>
  </si>
  <si>
    <t xml:space="preserve">12. КГБУЗ "Детская стоматологическая поликлиника № 1" МЗХК </t>
  </si>
  <si>
    <t>13. НУЗ "Отделенческая больница на ст. Комсомольск-на-Амуре ОАО "РЖД"</t>
  </si>
  <si>
    <t>14. ФГБУЗ "Медико-санитарная часть № 99 ФМБА"</t>
  </si>
  <si>
    <t>1.1. Посещения с иными целями</t>
  </si>
  <si>
    <t xml:space="preserve">Всего посещений </t>
  </si>
  <si>
    <t>Паллиативная медицинская помощь</t>
  </si>
  <si>
    <t>ВСЕГО - КС + паллиативная помощь</t>
  </si>
  <si>
    <t>венерологические</t>
  </si>
  <si>
    <t>фтизиатрия</t>
  </si>
  <si>
    <t>КГБУЗ "Ульчский противотуберкулёзный  диспансер" МЗХК</t>
  </si>
  <si>
    <t>26. Хабаровская поликлиника ФГБУЗ "Дальневосточный окружной медицинский центр ФМБА"</t>
  </si>
  <si>
    <t xml:space="preserve">6. КГБУЗ "Консультативно-диагностический центр МЗХК "Вивея" </t>
  </si>
  <si>
    <t>Койко-дни ОМС</t>
  </si>
  <si>
    <t>Поликлиника (по подушевому финансированию)</t>
  </si>
  <si>
    <t>1.1. Посещение в Центре здоровья, всего</t>
  </si>
  <si>
    <t>1.2. Посещение в связи с диспансерным наблюдением</t>
  </si>
  <si>
    <t>1.3. Дородовый патронаж беременной, выполняемый врачом-педиатром</t>
  </si>
  <si>
    <t>1.4. Посещения с иными целями</t>
  </si>
  <si>
    <t>Всего посещений (по подушевому нормативу)</t>
  </si>
  <si>
    <t>1.2. Посещения в связи с диспансеризацией определенных групп населения, всего</t>
  </si>
  <si>
    <t>1.2.1. диспансеризация взрослого населения 1 этап</t>
  </si>
  <si>
    <t>1.2.2. диспансеризация взрослого населения 2 этап</t>
  </si>
  <si>
    <t>1.2.3. диспансеризация детей-сирот, находящихся в стационарных учреждениях (посещений)</t>
  </si>
  <si>
    <t>из них законченных случаев</t>
  </si>
  <si>
    <t>1.2.4. диспансеризация детей-сирот, находящихся в семьях (посещений)</t>
  </si>
  <si>
    <t>1.3. Посещения в связи с профилактическими медицинскими осмотрами, всего</t>
  </si>
  <si>
    <t>1.3.1. Профилактический медицинский осмотр лиц старше 18 лет</t>
  </si>
  <si>
    <t>1.3.2. Профилактические медицинские осмотры несовершеннолетних, предусмотренные отчетностью на портале МЗ РФ (посещений)</t>
  </si>
  <si>
    <t>1.3.3. Профилактические медицинские осмотры несовершеннолетних, предусмотренные порядками (посещений)</t>
  </si>
  <si>
    <t>1.4. Посещения выполненные мобильными выездными бригадами (выезды в районы края)</t>
  </si>
  <si>
    <t>1.6. Посещения выполненные "Теплоходом здоровья"</t>
  </si>
  <si>
    <t>1.7. Посещения с иными целями</t>
  </si>
  <si>
    <t>в т.ч. посещения в травмпункте (первичные)</t>
  </si>
  <si>
    <t>в т.ч. посещения в приемных отделениях</t>
  </si>
  <si>
    <t>СМАД</t>
  </si>
  <si>
    <t>ЧПЭС</t>
  </si>
  <si>
    <t>Эндоскопические методы исследования</t>
  </si>
  <si>
    <t>Электроэнцефалография</t>
  </si>
  <si>
    <t>Программация электрокардиостимулятора</t>
  </si>
  <si>
    <t>Электромиография</t>
  </si>
  <si>
    <t>Отоакустическая эмиссия</t>
  </si>
  <si>
    <t>Автоматические (закрытые системы) биохимические исследования</t>
  </si>
  <si>
    <t>Автоматические (закрытые системы) исследования гемостаза</t>
  </si>
  <si>
    <t>Экспертное УЗИ беременных (до 14 недель)</t>
  </si>
  <si>
    <t>Обследование беременных женщин на маркеры вирусных гепатитов методом ИФА</t>
  </si>
  <si>
    <t>Лечебно-диагностическое эндоскопическое исследование</t>
  </si>
  <si>
    <t>Сцинтиграфия</t>
  </si>
  <si>
    <t>Ортовольтная рентгенотерапия, сеанс лечения</t>
  </si>
  <si>
    <t>Амбулаторная дистанционная лучевая терапия, сеанс лечения</t>
  </si>
  <si>
    <t>ПЭТ/КТ</t>
  </si>
  <si>
    <t xml:space="preserve">ПЭТ/КТ с контрастированием </t>
  </si>
  <si>
    <t>ПЭТ/КТ (совмещенное)</t>
  </si>
  <si>
    <t>Велоэргометрия</t>
  </si>
  <si>
    <t>Иммунологические исследования методом проточнойцитометрии и хемилюминисценции</t>
  </si>
  <si>
    <t>Обзорная рентгенография молочных желез в прямой и косой  проекциях (маммография)</t>
  </si>
  <si>
    <t>Рентгенография (денситометрия)</t>
  </si>
  <si>
    <t>Ультразвуковая эндоскопия</t>
  </si>
  <si>
    <t>Эластография</t>
  </si>
  <si>
    <t>Компьютерная томография с внутривенным контрастированием</t>
  </si>
  <si>
    <t>Экпертное УЗИ беременных (до 14 недель)</t>
  </si>
  <si>
    <t>Ирригоскопия</t>
  </si>
  <si>
    <t xml:space="preserve">Лазерное оперативное лечение </t>
  </si>
  <si>
    <t>Пункционная биопсия щитовидной железы</t>
  </si>
  <si>
    <t>Чрезпищеводная электростимуляция  (ЧПЭС)</t>
  </si>
  <si>
    <t>2. ООО "Афина"</t>
  </si>
  <si>
    <t>3. ООО "Белый клен"</t>
  </si>
  <si>
    <t>4. ООО "Хабаровский центр глазной хирургии"</t>
  </si>
  <si>
    <t>5. ООО "Стоматологический госпиталь"</t>
  </si>
  <si>
    <t xml:space="preserve">7. ООО "ГрандСтрой" </t>
  </si>
  <si>
    <t xml:space="preserve">8. ООО "Профи" </t>
  </si>
  <si>
    <t>10. ООО "Стоматология ДФ"</t>
  </si>
  <si>
    <t>15. ООО "Хабаровский диагностический центр"</t>
  </si>
  <si>
    <t xml:space="preserve">16. ООО "ДВЦ Максклиник" </t>
  </si>
  <si>
    <t>17. ООО "Мед-Арт"</t>
  </si>
  <si>
    <t xml:space="preserve">18. ООО "Ланта" </t>
  </si>
  <si>
    <t>19. ООО "Диагностические системы-Восток"</t>
  </si>
  <si>
    <t>20. ООО "ЮНИЛАБ-ХАБАРОВСК"</t>
  </si>
  <si>
    <t xml:space="preserve">21. ООО "Виролаб" </t>
  </si>
  <si>
    <t xml:space="preserve">1. ООО "Уральский клинический лечебно-реабилитационный центр" </t>
  </si>
  <si>
    <t>2. ООО "ЭКО центр"</t>
  </si>
  <si>
    <t>Объемы медицинской помощи ОМС (случаев госпитализации, посещений)</t>
  </si>
  <si>
    <t>Объемы медицинской помощи по территориальной программе обязательного медицинского страхования на 2018 год</t>
  </si>
  <si>
    <t xml:space="preserve"> Экспертное УЗИ беременных (до 14 недель)</t>
  </si>
  <si>
    <t xml:space="preserve"> в т. ч. выездные реанимационные бригады (выезды)</t>
  </si>
  <si>
    <t xml:space="preserve">2.1. Обращения </t>
  </si>
  <si>
    <t>в т.ч. УЕТ</t>
  </si>
  <si>
    <t>2.2. Обращения по стоматологии</t>
  </si>
  <si>
    <t>2.1. стоматология (УЕТ)</t>
  </si>
  <si>
    <t>2.2. ортодонтия (УЕТ)</t>
  </si>
  <si>
    <t>27. ФКУЗ "Медико-санитарная часть МВД  России по Хабаровскому краю"</t>
  </si>
  <si>
    <t>28. КГБУЗ "Станция скорой медицинской помощи г. Хабаровска"</t>
  </si>
  <si>
    <t>29. ФГБОУ ВО ДВГМУ Минздрава России</t>
  </si>
  <si>
    <t>30. КГБУЗ "Детский клинический центр медицинской реабилитации "Амурский" МЗХК</t>
  </si>
  <si>
    <t>Полное офтальмологическое диагностическое обследование с ультратонким исследованием</t>
  </si>
  <si>
    <t>Лабораторные исследования</t>
  </si>
  <si>
    <t>Магнитно-резонансная томография</t>
  </si>
  <si>
    <t>Магнитно-резонансная томография с внутривенным усилением</t>
  </si>
  <si>
    <t>Суточное мониторирование артериального давления (СМАД)</t>
  </si>
  <si>
    <t>ПЦР-диагностика (Real time)</t>
  </si>
  <si>
    <t>Обзорная рентгенография молочной желез в прямой и косой проекциях (маммография)</t>
  </si>
  <si>
    <t>Эксперное УЗИ беременных (до 14 недель)</t>
  </si>
  <si>
    <t>УЗИ-диагностика (доплерография)</t>
  </si>
  <si>
    <t xml:space="preserve">Лабораторные исследования </t>
  </si>
  <si>
    <t xml:space="preserve">кардиологические                  </t>
  </si>
  <si>
    <t xml:space="preserve">оториноларингологические     </t>
  </si>
  <si>
    <t xml:space="preserve">сосудистой хирургии                </t>
  </si>
  <si>
    <t xml:space="preserve">урологические     </t>
  </si>
  <si>
    <t xml:space="preserve">хирургические    </t>
  </si>
  <si>
    <t xml:space="preserve">    гастроэнтерологические</t>
  </si>
  <si>
    <t>1. ООО "Медицинский центр "Здравница"</t>
  </si>
  <si>
    <t xml:space="preserve">травматологические и ортопедические                </t>
  </si>
  <si>
    <t>Приложение №1 
к Решению Комиссии по разработке ТП ОМС от    №</t>
  </si>
  <si>
    <t>в т.ч. диспансеризация определенных групп взрослого населеления (периодичность 1 раз в 2 года)</t>
  </si>
  <si>
    <t>в том числе стоматология (ует)</t>
  </si>
  <si>
    <t xml:space="preserve">6. ООО "СтомИндустрия" </t>
  </si>
  <si>
    <t>Комплексная медицинская услуга для определения в специализированном кабинете по бесплодному браку показаний к  применению ЭКО (женщины)</t>
  </si>
  <si>
    <t>Комплексная медицинская услуга для определения в специализированном кабинете по бесплодному браку показаний к  применению ЭКО  (мужчины)</t>
  </si>
  <si>
    <t>1п. Посещения с профилактической целью</t>
  </si>
  <si>
    <t>Неполная комплексная медицинская услуга для определения в специализированном КББ показаний к применению ЭКО (Спермограмма)</t>
  </si>
  <si>
    <t>Неполная комплексная медицинская услуга для определения в специализированном КББ показаний к применению ЭКО (Антимюллеровый гормон крови)</t>
  </si>
  <si>
    <t>Перитонеальный диализ с использованием автоматизированных технологий</t>
  </si>
  <si>
    <t>жная</t>
  </si>
  <si>
    <t>Объемы медицинской помощи по территориальной программе обязательного медицинского страхования на 2019 год</t>
  </si>
  <si>
    <t>Объемы медицинской помощи  по территориальной программе обязательного медицинского страхования на 2019 год</t>
  </si>
  <si>
    <t>онкологические опухолей головы и шеи</t>
  </si>
  <si>
    <t xml:space="preserve">4. Посещения в приемных отделениях стационаров при оказании МП пациентам, не нуждающимся в госпитализации </t>
  </si>
  <si>
    <t>14.ООО "Клиника Эксперт Хабаровск"</t>
  </si>
  <si>
    <t>онкология</t>
  </si>
  <si>
    <t xml:space="preserve">оториноларингологические  </t>
  </si>
  <si>
    <t>Видеоколоноскопия</t>
  </si>
  <si>
    <t>Автоматические (закрытые системы) биохимического исследования</t>
  </si>
  <si>
    <t>ИФА диагностика</t>
  </si>
  <si>
    <t>Иммунологические исследования методом проточная цитометрия и хемилюминисценция</t>
  </si>
  <si>
    <t>1.3. Посещения с иными целями</t>
  </si>
  <si>
    <t>Видеоколоноскопия (эндоскопия)</t>
  </si>
  <si>
    <t xml:space="preserve"> ООО "Атлантис" Комсомольск</t>
  </si>
  <si>
    <t xml:space="preserve"> ООО "Альтернатива" Комсомольск</t>
  </si>
  <si>
    <t xml:space="preserve">       Рентгенография</t>
  </si>
  <si>
    <t>3. ИП Шамгунова Е.Н.</t>
  </si>
  <si>
    <t>28. ООО "Дент-Арт-Восток",</t>
  </si>
  <si>
    <t>30. ООО НОТ</t>
  </si>
  <si>
    <t>33. ООО "Атлантисс" Хабаровск</t>
  </si>
  <si>
    <t>Рентгегнография</t>
  </si>
  <si>
    <t xml:space="preserve">   неврологические</t>
  </si>
  <si>
    <t xml:space="preserve">    нейрохирургические</t>
  </si>
  <si>
    <t xml:space="preserve">    онкологические</t>
  </si>
  <si>
    <t xml:space="preserve">    кардиологические</t>
  </si>
  <si>
    <t xml:space="preserve">    неврологические</t>
  </si>
  <si>
    <t xml:space="preserve">    пульмонологические</t>
  </si>
  <si>
    <t xml:space="preserve">    эндокринологические</t>
  </si>
  <si>
    <t xml:space="preserve">   инфекционные</t>
  </si>
  <si>
    <t>30. ООО "Альтернатива" Хабаровск</t>
  </si>
  <si>
    <t>Флюарография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</si>
  <si>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</si>
  <si>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</si>
  <si>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</si>
  <si>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Прижизненные патолого-анатомические исследования 1-5 категории сложности (1 объект)</t>
  </si>
  <si>
    <t>Прижизненные патолого-анатомические исследования 1-5 категории сложности (1 объект) (внешние медицинские услуги)</t>
  </si>
  <si>
    <t>1.2.2. диспансеризация взрослого населения 1 этапа, проводимая мобильными медицинскими бригадами</t>
  </si>
  <si>
    <t xml:space="preserve">Приложение №1
</t>
  </si>
  <si>
    <t xml:space="preserve">
к Решению Комиссии   по разработке ТП ОМС от 28.12.2018 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</si>
</sst>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.0_ ;\-#,##0.0\ "/>
    <numFmt numFmtId="168" formatCode="_-* #,##0_р_._-;\-* #,##0_р_._-;_-* &quot;-&quot;??_р_._-;_-@_-"/>
    <numFmt numFmtId="169" formatCode="_-* #,##0.0_р_._-;\-* #,##0.0_р_._-;_-* &quot;-&quot;_р_._-;_-@_-"/>
    <numFmt numFmtId="170" formatCode="#,##0_ ;\-#,##0\ "/>
    <numFmt numFmtId="171" formatCode="_-* #,##0.0_р_._-;\-* #,##0.0_р_._-;_-* &quot;-&quot;??_р_._-;_-@_-"/>
    <numFmt numFmtId="172" formatCode="_-* #,##0\ _р_._-;\-* #,##0\ _р_._-;_-* &quot;-&quot;\ _р_._-;_-@_-"/>
    <numFmt numFmtId="173" formatCode="0.0"/>
    <numFmt numFmtId="174" formatCode="_-* #,##0.0\ _р_._-;\-* #,##0.0\ _р_._-;_-* &quot;-&quot;??\ _р_._-;_-@_-"/>
    <numFmt numFmtId="175" formatCode="_-* #,##0\ _р_._-;\-* #,##0\ _р_._-;_-* &quot;-&quot;??\ _р_._-;_-@_-"/>
    <numFmt numFmtId="176" formatCode="#,##0.0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charset val="204"/>
    </font>
    <font>
      <b/>
      <i/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1"/>
      <name val="Times New Roman Cyr"/>
      <charset val="204"/>
    </font>
    <font>
      <b/>
      <i/>
      <sz val="11"/>
      <name val="Times New Roman Cyr"/>
      <family val="1"/>
      <charset val="204"/>
    </font>
    <font>
      <b/>
      <i/>
      <sz val="11"/>
      <name val="Times New Roman"/>
      <family val="1"/>
    </font>
    <font>
      <b/>
      <u/>
      <sz val="11"/>
      <name val="Times New Roman Cyr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i/>
      <sz val="10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165" fontId="9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Fill="0" applyBorder="0" applyProtection="0">
      <alignment wrapText="1"/>
      <protection locked="0"/>
    </xf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41" applyNumberFormat="0" applyFon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51">
    <xf numFmtId="0" fontId="0" fillId="0" borderId="0" xfId="0"/>
    <xf numFmtId="0" fontId="6" fillId="0" borderId="8" xfId="0" applyFont="1" applyFill="1" applyBorder="1" applyAlignment="1">
      <alignment horizontal="left" indent="2"/>
    </xf>
    <xf numFmtId="164" fontId="6" fillId="0" borderId="8" xfId="2" applyNumberFormat="1" applyFont="1" applyFill="1" applyBorder="1"/>
    <xf numFmtId="164" fontId="6" fillId="0" borderId="13" xfId="1" applyNumberFormat="1" applyFont="1" applyFill="1" applyBorder="1"/>
    <xf numFmtId="0" fontId="14" fillId="0" borderId="8" xfId="2" applyFont="1" applyFill="1" applyBorder="1" applyAlignment="1">
      <alignment horizontal="left" indent="2"/>
    </xf>
    <xf numFmtId="164" fontId="14" fillId="0" borderId="8" xfId="2" applyNumberFormat="1" applyFont="1" applyFill="1" applyBorder="1"/>
    <xf numFmtId="0" fontId="14" fillId="0" borderId="0" xfId="2" applyFont="1" applyFill="1"/>
    <xf numFmtId="0" fontId="4" fillId="0" borderId="0" xfId="2" applyFont="1" applyFill="1"/>
    <xf numFmtId="0" fontId="20" fillId="0" borderId="1" xfId="2" applyFont="1" applyFill="1" applyBorder="1" applyAlignment="1">
      <alignment horizontal="center"/>
    </xf>
    <xf numFmtId="0" fontId="20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 vertical="top"/>
    </xf>
    <xf numFmtId="0" fontId="14" fillId="0" borderId="0" xfId="2" applyFont="1" applyFill="1" applyAlignment="1">
      <alignment horizontal="center"/>
    </xf>
    <xf numFmtId="0" fontId="14" fillId="0" borderId="4" xfId="2" applyFont="1" applyFill="1" applyBorder="1" applyAlignment="1">
      <alignment horizontal="center" vertical="top"/>
    </xf>
    <xf numFmtId="0" fontId="6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/>
    </xf>
    <xf numFmtId="168" fontId="13" fillId="0" borderId="21" xfId="1" applyNumberFormat="1" applyFont="1" applyFill="1" applyBorder="1"/>
    <xf numFmtId="0" fontId="14" fillId="0" borderId="8" xfId="2" applyFont="1" applyFill="1" applyBorder="1" applyAlignment="1">
      <alignment horizontal="center"/>
    </xf>
    <xf numFmtId="168" fontId="6" fillId="0" borderId="13" xfId="1" applyNumberFormat="1" applyFont="1" applyFill="1" applyBorder="1"/>
    <xf numFmtId="169" fontId="14" fillId="0" borderId="8" xfId="2" applyNumberFormat="1" applyFont="1" applyFill="1" applyBorder="1"/>
    <xf numFmtId="0" fontId="15" fillId="0" borderId="8" xfId="2" applyFont="1" applyFill="1" applyBorder="1" applyAlignment="1">
      <alignment horizontal="left" wrapText="1" indent="1" shrinkToFit="1"/>
    </xf>
    <xf numFmtId="164" fontId="15" fillId="0" borderId="8" xfId="2" applyNumberFormat="1" applyFont="1" applyFill="1" applyBorder="1"/>
    <xf numFmtId="167" fontId="8" fillId="0" borderId="13" xfId="1" applyNumberFormat="1" applyFont="1" applyFill="1" applyBorder="1" applyAlignment="1">
      <alignment horizontal="center"/>
    </xf>
    <xf numFmtId="164" fontId="8" fillId="0" borderId="13" xfId="1" applyNumberFormat="1" applyFont="1" applyFill="1" applyBorder="1"/>
    <xf numFmtId="168" fontId="8" fillId="0" borderId="13" xfId="1" applyNumberFormat="1" applyFont="1" applyFill="1" applyBorder="1"/>
    <xf numFmtId="0" fontId="15" fillId="0" borderId="0" xfId="2" applyFont="1" applyFill="1"/>
    <xf numFmtId="0" fontId="10" fillId="0" borderId="8" xfId="0" applyFont="1" applyFill="1" applyBorder="1" applyAlignment="1">
      <alignment horizontal="left" indent="1"/>
    </xf>
    <xf numFmtId="164" fontId="8" fillId="0" borderId="8" xfId="2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wrapText="1" indent="2"/>
    </xf>
    <xf numFmtId="0" fontId="6" fillId="0" borderId="8" xfId="2" applyFont="1" applyFill="1" applyBorder="1" applyAlignment="1">
      <alignment horizontal="left" wrapText="1" indent="3"/>
    </xf>
    <xf numFmtId="0" fontId="36" fillId="0" borderId="8" xfId="2" applyFont="1" applyFill="1" applyBorder="1" applyAlignment="1">
      <alignment horizontal="left" wrapText="1" indent="1"/>
    </xf>
    <xf numFmtId="164" fontId="21" fillId="0" borderId="8" xfId="2" applyNumberFormat="1" applyFont="1" applyFill="1" applyBorder="1"/>
    <xf numFmtId="0" fontId="30" fillId="0" borderId="8" xfId="2" applyFont="1" applyFill="1" applyBorder="1" applyAlignment="1">
      <alignment horizontal="left" wrapText="1" indent="1"/>
    </xf>
    <xf numFmtId="0" fontId="6" fillId="0" borderId="8" xfId="2" applyFont="1" applyFill="1" applyBorder="1" applyAlignment="1">
      <alignment horizontal="left" wrapText="1" indent="1"/>
    </xf>
    <xf numFmtId="0" fontId="14" fillId="0" borderId="9" xfId="0" applyFont="1" applyFill="1" applyBorder="1" applyAlignment="1">
      <alignment horizontal="left" wrapText="1" indent="2"/>
    </xf>
    <xf numFmtId="0" fontId="26" fillId="0" borderId="8" xfId="2" applyFont="1" applyFill="1" applyBorder="1" applyAlignment="1">
      <alignment horizontal="left" wrapText="1" indent="1"/>
    </xf>
    <xf numFmtId="168" fontId="18" fillId="0" borderId="13" xfId="1" applyNumberFormat="1" applyFont="1" applyFill="1" applyBorder="1"/>
    <xf numFmtId="0" fontId="8" fillId="0" borderId="9" xfId="2" applyFont="1" applyFill="1" applyBorder="1" applyAlignment="1">
      <alignment wrapText="1"/>
    </xf>
    <xf numFmtId="0" fontId="14" fillId="0" borderId="9" xfId="2" applyFont="1" applyFill="1" applyBorder="1"/>
    <xf numFmtId="0" fontId="22" fillId="0" borderId="8" xfId="2" applyFont="1" applyFill="1" applyBorder="1" applyAlignment="1">
      <alignment horizontal="left" vertical="justify" indent="2"/>
    </xf>
    <xf numFmtId="0" fontId="22" fillId="0" borderId="8" xfId="2" applyFont="1" applyFill="1" applyBorder="1" applyAlignment="1">
      <alignment horizontal="left" indent="1"/>
    </xf>
    <xf numFmtId="0" fontId="15" fillId="0" borderId="4" xfId="2" applyFont="1" applyFill="1" applyBorder="1" applyAlignment="1">
      <alignment horizontal="left"/>
    </xf>
    <xf numFmtId="164" fontId="15" fillId="0" borderId="4" xfId="2" applyNumberFormat="1" applyFont="1" applyFill="1" applyBorder="1"/>
    <xf numFmtId="168" fontId="15" fillId="0" borderId="4" xfId="1" applyNumberFormat="1" applyFont="1" applyFill="1" applyBorder="1"/>
    <xf numFmtId="0" fontId="18" fillId="0" borderId="8" xfId="2" applyFont="1" applyFill="1" applyBorder="1" applyAlignment="1">
      <alignment horizontal="left" wrapText="1" indent="1"/>
    </xf>
    <xf numFmtId="164" fontId="18" fillId="0" borderId="13" xfId="1" applyNumberFormat="1" applyFont="1" applyFill="1" applyBorder="1"/>
    <xf numFmtId="0" fontId="15" fillId="0" borderId="8" xfId="2" applyFont="1" applyFill="1" applyBorder="1"/>
    <xf numFmtId="0" fontId="14" fillId="0" borderId="8" xfId="2" applyFont="1" applyFill="1" applyBorder="1" applyAlignment="1">
      <alignment horizontal="left" wrapText="1" indent="2"/>
    </xf>
    <xf numFmtId="0" fontId="18" fillId="0" borderId="8" xfId="0" applyFont="1" applyFill="1" applyBorder="1" applyAlignment="1">
      <alignment horizontal="left" indent="1"/>
    </xf>
    <xf numFmtId="164" fontId="6" fillId="0" borderId="8" xfId="2" applyNumberFormat="1" applyFont="1" applyFill="1" applyBorder="1" applyAlignment="1">
      <alignment horizontal="right"/>
    </xf>
    <xf numFmtId="164" fontId="14" fillId="0" borderId="9" xfId="2" applyNumberFormat="1" applyFont="1" applyFill="1" applyBorder="1"/>
    <xf numFmtId="167" fontId="18" fillId="0" borderId="13" xfId="1" applyNumberFormat="1" applyFont="1" applyFill="1" applyBorder="1" applyAlignment="1">
      <alignment horizontal="center"/>
    </xf>
    <xf numFmtId="0" fontId="5" fillId="0" borderId="30" xfId="2" applyFont="1" applyFill="1" applyBorder="1" applyAlignment="1">
      <alignment horizontal="left" indent="2"/>
    </xf>
    <xf numFmtId="0" fontId="3" fillId="0" borderId="31" xfId="2" applyFont="1" applyFill="1" applyBorder="1" applyAlignment="1">
      <alignment horizontal="left" vertical="top" wrapText="1" indent="2"/>
    </xf>
    <xf numFmtId="168" fontId="14" fillId="0" borderId="8" xfId="1" applyNumberFormat="1" applyFont="1" applyFill="1" applyBorder="1" applyAlignment="1">
      <alignment horizontal="center"/>
    </xf>
    <xf numFmtId="0" fontId="11" fillId="0" borderId="8" xfId="2" applyFont="1" applyFill="1" applyBorder="1" applyAlignment="1">
      <alignment horizontal="left" wrapText="1" indent="1"/>
    </xf>
    <xf numFmtId="0" fontId="6" fillId="0" borderId="8" xfId="2" applyFont="1" applyFill="1" applyBorder="1" applyAlignment="1">
      <alignment horizontal="right" wrapText="1" indent="3"/>
    </xf>
    <xf numFmtId="164" fontId="8" fillId="0" borderId="13" xfId="2" applyNumberFormat="1" applyFont="1" applyFill="1" applyBorder="1" applyAlignment="1">
      <alignment horizontal="right"/>
    </xf>
    <xf numFmtId="168" fontId="6" fillId="0" borderId="8" xfId="1" applyNumberFormat="1" applyFont="1" applyFill="1" applyBorder="1" applyAlignment="1">
      <alignment horizontal="center"/>
    </xf>
    <xf numFmtId="0" fontId="8" fillId="0" borderId="0" xfId="2" applyFont="1" applyFill="1"/>
    <xf numFmtId="168" fontId="8" fillId="0" borderId="8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 wrapText="1" indent="2"/>
    </xf>
    <xf numFmtId="0" fontId="8" fillId="0" borderId="5" xfId="2" applyFont="1" applyFill="1" applyBorder="1" applyAlignment="1">
      <alignment horizontal="left" indent="1"/>
    </xf>
    <xf numFmtId="168" fontId="10" fillId="0" borderId="8" xfId="1" applyNumberFormat="1" applyFont="1" applyFill="1" applyBorder="1" applyAlignment="1">
      <alignment horizontal="center"/>
    </xf>
    <xf numFmtId="168" fontId="6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 wrapText="1"/>
    </xf>
    <xf numFmtId="0" fontId="6" fillId="0" borderId="8" xfId="2" applyFont="1" applyFill="1" applyBorder="1" applyAlignment="1">
      <alignment horizontal="right" vertical="top" wrapText="1" indent="3"/>
    </xf>
    <xf numFmtId="0" fontId="8" fillId="0" borderId="8" xfId="2" applyFont="1" applyFill="1" applyBorder="1" applyAlignment="1">
      <alignment horizontal="left" indent="1"/>
    </xf>
    <xf numFmtId="0" fontId="8" fillId="0" borderId="13" xfId="2" applyFont="1" applyFill="1" applyBorder="1" applyAlignment="1">
      <alignment horizontal="right" wrapText="1" indent="3"/>
    </xf>
    <xf numFmtId="164" fontId="8" fillId="0" borderId="8" xfId="1" applyNumberFormat="1" applyFont="1" applyFill="1" applyBorder="1"/>
    <xf numFmtId="168" fontId="8" fillId="0" borderId="8" xfId="1" applyNumberFormat="1" applyFont="1" applyFill="1" applyBorder="1"/>
    <xf numFmtId="166" fontId="14" fillId="0" borderId="8" xfId="2" applyNumberFormat="1" applyFont="1" applyFill="1" applyBorder="1" applyAlignment="1">
      <alignment horizontal="center"/>
    </xf>
    <xf numFmtId="0" fontId="6" fillId="0" borderId="8" xfId="2" applyFont="1" applyFill="1" applyBorder="1" applyAlignment="1">
      <alignment horizontal="left" indent="2"/>
    </xf>
    <xf numFmtId="166" fontId="6" fillId="0" borderId="8" xfId="2" applyNumberFormat="1" applyFont="1" applyFill="1" applyBorder="1"/>
    <xf numFmtId="168" fontId="14" fillId="0" borderId="8" xfId="1" applyNumberFormat="1" applyFont="1" applyFill="1" applyBorder="1"/>
    <xf numFmtId="0" fontId="15" fillId="0" borderId="8" xfId="0" applyFont="1" applyFill="1" applyBorder="1" applyAlignment="1">
      <alignment horizontal="left" indent="1"/>
    </xf>
    <xf numFmtId="168" fontId="13" fillId="0" borderId="13" xfId="1" applyNumberFormat="1" applyFont="1" applyFill="1" applyBorder="1"/>
    <xf numFmtId="0" fontId="8" fillId="0" borderId="8" xfId="2" applyFont="1" applyFill="1" applyBorder="1" applyAlignment="1">
      <alignment wrapText="1"/>
    </xf>
    <xf numFmtId="164" fontId="8" fillId="0" borderId="8" xfId="2" applyNumberFormat="1" applyFont="1" applyFill="1" applyBorder="1"/>
    <xf numFmtId="0" fontId="6" fillId="0" borderId="0" xfId="2" applyFont="1" applyFill="1" applyBorder="1"/>
    <xf numFmtId="3" fontId="8" fillId="0" borderId="5" xfId="2" applyNumberFormat="1" applyFont="1" applyFill="1" applyBorder="1" applyAlignment="1">
      <alignment horizontal="center"/>
    </xf>
    <xf numFmtId="0" fontId="3" fillId="0" borderId="0" xfId="2" applyFont="1" applyFill="1"/>
    <xf numFmtId="0" fontId="5" fillId="0" borderId="0" xfId="2" applyFont="1" applyFill="1" applyAlignment="1">
      <alignment horizontal="center" vertical="center" wrapText="1"/>
    </xf>
    <xf numFmtId="0" fontId="8" fillId="0" borderId="0" xfId="2" applyFont="1" applyFill="1" applyBorder="1"/>
    <xf numFmtId="0" fontId="10" fillId="0" borderId="8" xfId="2" applyFont="1" applyFill="1" applyBorder="1" applyAlignment="1">
      <alignment horizontal="left" indent="1"/>
    </xf>
    <xf numFmtId="164" fontId="13" fillId="0" borderId="8" xfId="2" applyNumberFormat="1" applyFont="1" applyFill="1" applyBorder="1"/>
    <xf numFmtId="0" fontId="13" fillId="0" borderId="8" xfId="2" applyFont="1" applyFill="1" applyBorder="1" applyAlignment="1">
      <alignment horizontal="left" indent="2"/>
    </xf>
    <xf numFmtId="166" fontId="13" fillId="0" borderId="8" xfId="2" applyNumberFormat="1" applyFont="1" applyFill="1" applyBorder="1"/>
    <xf numFmtId="0" fontId="12" fillId="0" borderId="9" xfId="2" applyFont="1" applyFill="1" applyBorder="1" applyAlignment="1">
      <alignment wrapText="1"/>
    </xf>
    <xf numFmtId="0" fontId="8" fillId="0" borderId="1" xfId="2" applyFont="1" applyFill="1" applyBorder="1" applyAlignment="1">
      <alignment horizontal="left"/>
    </xf>
    <xf numFmtId="168" fontId="8" fillId="0" borderId="8" xfId="1" applyNumberFormat="1" applyFont="1" applyFill="1" applyBorder="1" applyAlignment="1">
      <alignment horizontal="right"/>
    </xf>
    <xf numFmtId="3" fontId="8" fillId="0" borderId="0" xfId="2" applyNumberFormat="1" applyFont="1" applyFill="1"/>
    <xf numFmtId="168" fontId="6" fillId="0" borderId="13" xfId="1" applyNumberFormat="1" applyFont="1" applyFill="1" applyBorder="1" applyAlignment="1">
      <alignment horizontal="center"/>
    </xf>
    <xf numFmtId="166" fontId="6" fillId="0" borderId="13" xfId="2" applyNumberFormat="1" applyFont="1" applyFill="1" applyBorder="1"/>
    <xf numFmtId="0" fontId="6" fillId="0" borderId="5" xfId="2" applyFont="1" applyFill="1" applyBorder="1"/>
    <xf numFmtId="164" fontId="6" fillId="0" borderId="8" xfId="2" applyNumberFormat="1" applyFont="1" applyFill="1" applyBorder="1" applyAlignment="1">
      <alignment horizontal="center"/>
    </xf>
    <xf numFmtId="0" fontId="6" fillId="0" borderId="8" xfId="2" applyFont="1" applyFill="1" applyBorder="1" applyAlignment="1">
      <alignment horizontal="left" wrapText="1" indent="2"/>
    </xf>
    <xf numFmtId="164" fontId="8" fillId="0" borderId="14" xfId="2" applyNumberFormat="1" applyFont="1" applyFill="1" applyBorder="1"/>
    <xf numFmtId="164" fontId="10" fillId="0" borderId="8" xfId="2" applyNumberFormat="1" applyFont="1" applyFill="1" applyBorder="1"/>
    <xf numFmtId="0" fontId="18" fillId="0" borderId="9" xfId="0" applyFont="1" applyFill="1" applyBorder="1" applyAlignment="1">
      <alignment horizontal="left" indent="2"/>
    </xf>
    <xf numFmtId="164" fontId="18" fillId="0" borderId="8" xfId="2" applyNumberFormat="1" applyFont="1" applyFill="1" applyBorder="1"/>
    <xf numFmtId="166" fontId="18" fillId="0" borderId="8" xfId="2" applyNumberFormat="1" applyFont="1" applyFill="1" applyBorder="1"/>
    <xf numFmtId="0" fontId="10" fillId="0" borderId="8" xfId="2" applyFont="1" applyFill="1" applyBorder="1" applyAlignment="1">
      <alignment horizontal="left" wrapText="1" indent="1"/>
    </xf>
    <xf numFmtId="164" fontId="6" fillId="0" borderId="9" xfId="2" applyNumberFormat="1" applyFont="1" applyFill="1" applyBorder="1"/>
    <xf numFmtId="0" fontId="12" fillId="0" borderId="0" xfId="2" applyFont="1" applyFill="1" applyBorder="1"/>
    <xf numFmtId="164" fontId="8" fillId="0" borderId="5" xfId="2" applyNumberFormat="1" applyFont="1" applyFill="1" applyBorder="1"/>
    <xf numFmtId="0" fontId="8" fillId="0" borderId="14" xfId="2" applyFont="1" applyFill="1" applyBorder="1" applyAlignment="1">
      <alignment horizontal="left"/>
    </xf>
    <xf numFmtId="166" fontId="8" fillId="0" borderId="8" xfId="2" applyNumberFormat="1" applyFont="1" applyFill="1" applyBorder="1"/>
    <xf numFmtId="0" fontId="6" fillId="0" borderId="21" xfId="2" applyFont="1" applyFill="1" applyBorder="1"/>
    <xf numFmtId="164" fontId="14" fillId="0" borderId="8" xfId="3" applyNumberFormat="1" applyFont="1" applyFill="1" applyBorder="1" applyAlignment="1">
      <alignment horizontal="left"/>
    </xf>
    <xf numFmtId="164" fontId="15" fillId="0" borderId="8" xfId="3" applyNumberFormat="1" applyFont="1" applyFill="1" applyBorder="1" applyAlignment="1">
      <alignment horizontal="left"/>
    </xf>
    <xf numFmtId="173" fontId="6" fillId="0" borderId="8" xfId="2" applyNumberFormat="1" applyFont="1" applyFill="1" applyBorder="1" applyAlignment="1">
      <alignment horizontal="center"/>
    </xf>
    <xf numFmtId="168" fontId="18" fillId="0" borderId="8" xfId="1" applyNumberFormat="1" applyFont="1" applyFill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164" fontId="8" fillId="0" borderId="9" xfId="2" applyNumberFormat="1" applyFont="1" applyFill="1" applyBorder="1"/>
    <xf numFmtId="164" fontId="8" fillId="0" borderId="1" xfId="2" applyNumberFormat="1" applyFont="1" applyFill="1" applyBorder="1" applyAlignment="1">
      <alignment horizontal="center"/>
    </xf>
    <xf numFmtId="0" fontId="6" fillId="0" borderId="0" xfId="2" applyFont="1" applyFill="1"/>
    <xf numFmtId="0" fontId="14" fillId="0" borderId="0" xfId="2" applyFont="1" applyFill="1" applyAlignment="1">
      <alignment wrapText="1"/>
    </xf>
    <xf numFmtId="0" fontId="12" fillId="0" borderId="8" xfId="2" applyFont="1" applyFill="1" applyBorder="1" applyAlignment="1">
      <alignment horizontal="left" wrapText="1" indent="1"/>
    </xf>
    <xf numFmtId="0" fontId="18" fillId="0" borderId="5" xfId="2" applyFont="1" applyFill="1" applyBorder="1" applyAlignment="1">
      <alignment horizontal="left" indent="1"/>
    </xf>
    <xf numFmtId="164" fontId="21" fillId="0" borderId="0" xfId="2" applyNumberFormat="1" applyFont="1" applyFill="1"/>
    <xf numFmtId="168" fontId="6" fillId="0" borderId="8" xfId="1" applyNumberFormat="1" applyFont="1" applyFill="1" applyBorder="1"/>
    <xf numFmtId="0" fontId="6" fillId="0" borderId="8" xfId="2" applyFont="1" applyFill="1" applyBorder="1" applyAlignment="1">
      <alignment horizontal="center"/>
    </xf>
    <xf numFmtId="171" fontId="18" fillId="0" borderId="8" xfId="1" applyNumberFormat="1" applyFont="1" applyFill="1" applyBorder="1"/>
    <xf numFmtId="0" fontId="18" fillId="0" borderId="8" xfId="2" applyFont="1" applyFill="1" applyBorder="1" applyAlignment="1">
      <alignment horizontal="center"/>
    </xf>
    <xf numFmtId="173" fontId="18" fillId="0" borderId="8" xfId="2" applyNumberFormat="1" applyFont="1" applyFill="1" applyBorder="1" applyAlignment="1">
      <alignment horizontal="center"/>
    </xf>
    <xf numFmtId="0" fontId="6" fillId="0" borderId="0" xfId="2" applyFont="1" applyFill="1" applyAlignment="1">
      <alignment wrapText="1"/>
    </xf>
    <xf numFmtId="0" fontId="8" fillId="0" borderId="21" xfId="2" applyFont="1" applyFill="1" applyBorder="1" applyAlignment="1">
      <alignment wrapText="1"/>
    </xf>
    <xf numFmtId="0" fontId="6" fillId="0" borderId="21" xfId="2" applyFont="1" applyFill="1" applyBorder="1" applyAlignment="1">
      <alignment horizontal="center"/>
    </xf>
    <xf numFmtId="169" fontId="6" fillId="0" borderId="8" xfId="2" applyNumberFormat="1" applyFont="1" applyFill="1" applyBorder="1"/>
    <xf numFmtId="0" fontId="8" fillId="0" borderId="8" xfId="2" applyFont="1" applyFill="1" applyBorder="1" applyAlignment="1">
      <alignment horizontal="left" wrapText="1" indent="1"/>
    </xf>
    <xf numFmtId="173" fontId="8" fillId="0" borderId="8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168" fontId="6" fillId="0" borderId="0" xfId="2" applyNumberFormat="1" applyFont="1" applyFill="1" applyBorder="1"/>
    <xf numFmtId="168" fontId="8" fillId="0" borderId="0" xfId="2" applyNumberFormat="1" applyFont="1" applyFill="1"/>
    <xf numFmtId="171" fontId="6" fillId="0" borderId="8" xfId="1" applyNumberFormat="1" applyFont="1" applyFill="1" applyBorder="1"/>
    <xf numFmtId="168" fontId="6" fillId="0" borderId="9" xfId="1" applyNumberFormat="1" applyFont="1" applyFill="1" applyBorder="1" applyAlignment="1">
      <alignment horizontal="center"/>
    </xf>
    <xf numFmtId="168" fontId="18" fillId="0" borderId="9" xfId="1" applyNumberFormat="1" applyFont="1" applyFill="1" applyBorder="1" applyAlignment="1">
      <alignment horizontal="center"/>
    </xf>
    <xf numFmtId="168" fontId="8" fillId="0" borderId="9" xfId="1" applyNumberFormat="1" applyFont="1" applyFill="1" applyBorder="1" applyAlignment="1">
      <alignment horizontal="center"/>
    </xf>
    <xf numFmtId="0" fontId="3" fillId="0" borderId="24" xfId="2" applyFont="1" applyFill="1" applyBorder="1" applyAlignment="1">
      <alignment horizontal="left" vertical="top" wrapText="1" indent="2"/>
    </xf>
    <xf numFmtId="0" fontId="8" fillId="0" borderId="4" xfId="2" applyFont="1" applyFill="1" applyBorder="1" applyAlignment="1">
      <alignment horizontal="left"/>
    </xf>
    <xf numFmtId="168" fontId="8" fillId="0" borderId="4" xfId="1" applyNumberFormat="1" applyFont="1" applyFill="1" applyBorder="1"/>
    <xf numFmtId="0" fontId="6" fillId="0" borderId="17" xfId="2" applyFont="1" applyFill="1" applyBorder="1"/>
    <xf numFmtId="164" fontId="6" fillId="0" borderId="0" xfId="2" applyNumberFormat="1" applyFont="1" applyFill="1"/>
    <xf numFmtId="0" fontId="4" fillId="0" borderId="0" xfId="2" applyFont="1" applyFill="1" applyAlignment="1">
      <alignment wrapText="1"/>
    </xf>
    <xf numFmtId="0" fontId="8" fillId="0" borderId="21" xfId="2" applyFont="1" applyFill="1" applyBorder="1" applyAlignment="1">
      <alignment horizontal="left"/>
    </xf>
    <xf numFmtId="168" fontId="6" fillId="0" borderId="21" xfId="1" applyNumberFormat="1" applyFont="1" applyFill="1" applyBorder="1"/>
    <xf numFmtId="0" fontId="6" fillId="0" borderId="8" xfId="2" applyFont="1" applyFill="1" applyBorder="1"/>
    <xf numFmtId="168" fontId="6" fillId="0" borderId="0" xfId="2" applyNumberFormat="1" applyFont="1" applyFill="1"/>
    <xf numFmtId="164" fontId="8" fillId="0" borderId="0" xfId="2" applyNumberFormat="1" applyFont="1" applyFill="1"/>
    <xf numFmtId="0" fontId="36" fillId="0" borderId="13" xfId="2" applyFont="1" applyFill="1" applyBorder="1" applyAlignment="1">
      <alignment horizontal="left" wrapText="1" indent="1"/>
    </xf>
    <xf numFmtId="168" fontId="6" fillId="0" borderId="9" xfId="1" applyNumberFormat="1" applyFont="1" applyFill="1" applyBorder="1"/>
    <xf numFmtId="168" fontId="18" fillId="0" borderId="8" xfId="1" applyNumberFormat="1" applyFont="1" applyFill="1" applyBorder="1"/>
    <xf numFmtId="0" fontId="8" fillId="0" borderId="13" xfId="2" applyFont="1" applyFill="1" applyBorder="1" applyAlignment="1">
      <alignment horizontal="left" vertical="top" wrapText="1" indent="2"/>
    </xf>
    <xf numFmtId="0" fontId="6" fillId="0" borderId="27" xfId="2" applyFont="1" applyFill="1" applyBorder="1" applyAlignment="1">
      <alignment horizontal="left" indent="2"/>
    </xf>
    <xf numFmtId="0" fontId="8" fillId="0" borderId="8" xfId="2" applyFont="1" applyFill="1" applyBorder="1" applyAlignment="1">
      <alignment horizontal="left" indent="2"/>
    </xf>
    <xf numFmtId="0" fontId="6" fillId="0" borderId="13" xfId="2" applyFont="1" applyFill="1" applyBorder="1" applyAlignment="1">
      <alignment horizontal="left" vertical="top" wrapText="1" indent="2"/>
    </xf>
    <xf numFmtId="0" fontId="8" fillId="0" borderId="27" xfId="2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left" indent="2"/>
    </xf>
    <xf numFmtId="0" fontId="6" fillId="0" borderId="29" xfId="2" applyFont="1" applyFill="1" applyBorder="1" applyAlignment="1">
      <alignment horizontal="left" indent="2"/>
    </xf>
    <xf numFmtId="0" fontId="28" fillId="0" borderId="0" xfId="2" applyFont="1" applyFill="1"/>
    <xf numFmtId="0" fontId="28" fillId="0" borderId="0" xfId="2" applyFont="1" applyFill="1" applyAlignment="1">
      <alignment horizontal="center"/>
    </xf>
    <xf numFmtId="0" fontId="3" fillId="0" borderId="0" xfId="2" applyFont="1" applyFill="1" applyAlignment="1">
      <alignment wrapText="1"/>
    </xf>
    <xf numFmtId="0" fontId="13" fillId="0" borderId="0" xfId="2" applyFont="1" applyFill="1"/>
    <xf numFmtId="0" fontId="13" fillId="0" borderId="0" xfId="2" applyFont="1" applyFill="1" applyBorder="1"/>
    <xf numFmtId="0" fontId="11" fillId="0" borderId="19" xfId="2" applyFont="1" applyFill="1" applyBorder="1" applyAlignment="1">
      <alignment horizontal="left" indent="1"/>
    </xf>
    <xf numFmtId="0" fontId="13" fillId="0" borderId="8" xfId="2" applyFont="1" applyFill="1" applyBorder="1" applyAlignment="1">
      <alignment horizontal="center"/>
    </xf>
    <xf numFmtId="0" fontId="13" fillId="0" borderId="22" xfId="2" applyFont="1" applyFill="1" applyBorder="1"/>
    <xf numFmtId="168" fontId="13" fillId="0" borderId="8" xfId="1" applyNumberFormat="1" applyFont="1" applyFill="1" applyBorder="1"/>
    <xf numFmtId="0" fontId="13" fillId="0" borderId="19" xfId="2" applyFont="1" applyFill="1" applyBorder="1" applyAlignment="1">
      <alignment horizontal="left" indent="2"/>
    </xf>
    <xf numFmtId="168" fontId="13" fillId="0" borderId="8" xfId="1" applyNumberFormat="1" applyFont="1" applyFill="1" applyBorder="1" applyAlignment="1">
      <alignment horizontal="center"/>
    </xf>
    <xf numFmtId="168" fontId="13" fillId="0" borderId="22" xfId="1" applyNumberFormat="1" applyFont="1" applyFill="1" applyBorder="1"/>
    <xf numFmtId="171" fontId="13" fillId="0" borderId="19" xfId="1" applyNumberFormat="1" applyFont="1" applyFill="1" applyBorder="1"/>
    <xf numFmtId="164" fontId="6" fillId="0" borderId="22" xfId="2" applyNumberFormat="1" applyFont="1" applyFill="1" applyBorder="1"/>
    <xf numFmtId="171" fontId="6" fillId="0" borderId="19" xfId="1" applyNumberFormat="1" applyFont="1" applyFill="1" applyBorder="1"/>
    <xf numFmtId="164" fontId="13" fillId="0" borderId="22" xfId="2" applyNumberFormat="1" applyFont="1" applyFill="1" applyBorder="1"/>
    <xf numFmtId="166" fontId="13" fillId="0" borderId="19" xfId="2" applyNumberFormat="1" applyFont="1" applyFill="1" applyBorder="1"/>
    <xf numFmtId="0" fontId="12" fillId="0" borderId="19" xfId="2" applyFont="1" applyFill="1" applyBorder="1" applyAlignment="1">
      <alignment horizontal="left" wrapText="1" indent="1"/>
    </xf>
    <xf numFmtId="168" fontId="12" fillId="0" borderId="22" xfId="1" applyNumberFormat="1" applyFont="1" applyFill="1" applyBorder="1" applyAlignment="1">
      <alignment horizontal="right"/>
    </xf>
    <xf numFmtId="167" fontId="12" fillId="0" borderId="22" xfId="1" applyNumberFormat="1" applyFont="1" applyFill="1" applyBorder="1" applyAlignment="1">
      <alignment horizontal="center"/>
    </xf>
    <xf numFmtId="0" fontId="12" fillId="0" borderId="0" xfId="2" applyFont="1" applyFill="1"/>
    <xf numFmtId="164" fontId="14" fillId="0" borderId="8" xfId="2" applyNumberFormat="1" applyFont="1" applyFill="1" applyBorder="1" applyAlignment="1">
      <alignment horizontal="center"/>
    </xf>
    <xf numFmtId="164" fontId="15" fillId="0" borderId="8" xfId="2" applyNumberFormat="1" applyFont="1" applyFill="1" applyBorder="1" applyAlignment="1">
      <alignment horizontal="center"/>
    </xf>
    <xf numFmtId="166" fontId="12" fillId="0" borderId="8" xfId="9" applyNumberFormat="1" applyFont="1" applyFill="1" applyBorder="1" applyAlignment="1">
      <alignment horizontal="center"/>
    </xf>
    <xf numFmtId="170" fontId="12" fillId="0" borderId="22" xfId="1" applyNumberFormat="1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top" wrapText="1" indent="3"/>
    </xf>
    <xf numFmtId="0" fontId="18" fillId="0" borderId="13" xfId="2" applyFont="1" applyFill="1" applyBorder="1" applyAlignment="1">
      <alignment horizontal="left" wrapText="1" indent="1"/>
    </xf>
    <xf numFmtId="170" fontId="8" fillId="0" borderId="22" xfId="1" applyNumberFormat="1" applyFont="1" applyFill="1" applyBorder="1" applyAlignment="1">
      <alignment horizontal="center"/>
    </xf>
    <xf numFmtId="168" fontId="6" fillId="0" borderId="22" xfId="1" applyNumberFormat="1" applyFont="1" applyFill="1" applyBorder="1" applyAlignment="1">
      <alignment horizontal="center"/>
    </xf>
    <xf numFmtId="171" fontId="6" fillId="0" borderId="8" xfId="1" applyNumberFormat="1" applyFont="1" applyFill="1" applyBorder="1" applyAlignment="1">
      <alignment horizontal="center"/>
    </xf>
    <xf numFmtId="168" fontId="6" fillId="0" borderId="22" xfId="1" applyNumberFormat="1" applyFont="1" applyFill="1" applyBorder="1"/>
    <xf numFmtId="170" fontId="18" fillId="0" borderId="22" xfId="1" applyNumberFormat="1" applyFont="1" applyFill="1" applyBorder="1" applyAlignment="1">
      <alignment horizontal="center"/>
    </xf>
    <xf numFmtId="167" fontId="18" fillId="0" borderId="22" xfId="1" applyNumberFormat="1" applyFont="1" applyFill="1" applyBorder="1" applyAlignment="1">
      <alignment horizontal="center"/>
    </xf>
    <xf numFmtId="164" fontId="8" fillId="0" borderId="8" xfId="2" applyNumberFormat="1" applyFont="1" applyFill="1" applyBorder="1" applyAlignment="1">
      <alignment horizontal="center"/>
    </xf>
    <xf numFmtId="168" fontId="8" fillId="0" borderId="22" xfId="1" applyNumberFormat="1" applyFont="1" applyFill="1" applyBorder="1"/>
    <xf numFmtId="0" fontId="6" fillId="0" borderId="13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left" indent="2"/>
    </xf>
    <xf numFmtId="0" fontId="6" fillId="0" borderId="15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28" fillId="0" borderId="0" xfId="2" applyFont="1" applyFill="1" applyAlignment="1">
      <alignment wrapText="1"/>
    </xf>
    <xf numFmtId="168" fontId="6" fillId="0" borderId="21" xfId="1" applyNumberFormat="1" applyFont="1" applyFill="1" applyBorder="1" applyAlignment="1">
      <alignment horizontal="center"/>
    </xf>
    <xf numFmtId="0" fontId="11" fillId="0" borderId="8" xfId="2" applyFont="1" applyFill="1" applyBorder="1" applyAlignment="1">
      <alignment horizontal="left" indent="1"/>
    </xf>
    <xf numFmtId="0" fontId="13" fillId="0" borderId="8" xfId="2" applyFont="1" applyFill="1" applyBorder="1"/>
    <xf numFmtId="171" fontId="13" fillId="0" borderId="8" xfId="1" applyNumberFormat="1" applyFont="1" applyFill="1" applyBorder="1"/>
    <xf numFmtId="0" fontId="12" fillId="0" borderId="8" xfId="2" applyFont="1" applyFill="1" applyBorder="1" applyAlignment="1">
      <alignment horizontal="left" indent="1"/>
    </xf>
    <xf numFmtId="168" fontId="12" fillId="0" borderId="8" xfId="1" applyNumberFormat="1" applyFont="1" applyFill="1" applyBorder="1"/>
    <xf numFmtId="176" fontId="8" fillId="0" borderId="8" xfId="2" applyNumberFormat="1" applyFont="1" applyFill="1" applyBorder="1" applyAlignment="1">
      <alignment horizontal="center"/>
    </xf>
    <xf numFmtId="3" fontId="8" fillId="0" borderId="8" xfId="2" applyNumberFormat="1" applyFont="1" applyFill="1" applyBorder="1" applyAlignment="1">
      <alignment horizontal="center"/>
    </xf>
    <xf numFmtId="168" fontId="6" fillId="0" borderId="0" xfId="1" applyNumberFormat="1" applyFont="1" applyFill="1"/>
    <xf numFmtId="176" fontId="8" fillId="0" borderId="22" xfId="2" applyNumberFormat="1" applyFont="1" applyFill="1" applyBorder="1" applyAlignment="1">
      <alignment horizontal="center"/>
    </xf>
    <xf numFmtId="3" fontId="8" fillId="0" borderId="22" xfId="2" applyNumberFormat="1" applyFont="1" applyFill="1" applyBorder="1" applyAlignment="1">
      <alignment horizontal="center"/>
    </xf>
    <xf numFmtId="168" fontId="8" fillId="0" borderId="22" xfId="1" applyNumberFormat="1" applyFont="1" applyFill="1" applyBorder="1" applyAlignment="1">
      <alignment horizontal="center"/>
    </xf>
    <xf numFmtId="164" fontId="13" fillId="0" borderId="0" xfId="2" applyNumberFormat="1" applyFont="1" applyFill="1"/>
    <xf numFmtId="168" fontId="13" fillId="0" borderId="0" xfId="2" applyNumberFormat="1" applyFont="1" applyFill="1"/>
    <xf numFmtId="164" fontId="12" fillId="0" borderId="0" xfId="2" applyNumberFormat="1" applyFont="1" applyFill="1"/>
    <xf numFmtId="164" fontId="13" fillId="0" borderId="8" xfId="2" applyNumberFormat="1" applyFont="1" applyFill="1" applyBorder="1" applyAlignment="1">
      <alignment horizontal="center"/>
    </xf>
    <xf numFmtId="169" fontId="6" fillId="0" borderId="8" xfId="2" applyNumberFormat="1" applyFont="1" applyFill="1" applyBorder="1" applyAlignment="1">
      <alignment horizontal="center"/>
    </xf>
    <xf numFmtId="164" fontId="18" fillId="0" borderId="8" xfId="2" applyNumberFormat="1" applyFont="1" applyFill="1" applyBorder="1" applyAlignment="1">
      <alignment horizontal="center"/>
    </xf>
    <xf numFmtId="168" fontId="13" fillId="0" borderId="8" xfId="1" applyNumberFormat="1" applyFont="1" applyFill="1" applyBorder="1" applyAlignment="1">
      <alignment horizontal="right"/>
    </xf>
    <xf numFmtId="169" fontId="13" fillId="0" borderId="8" xfId="2" applyNumberFormat="1" applyFont="1" applyFill="1" applyBorder="1" applyAlignment="1">
      <alignment horizontal="center"/>
    </xf>
    <xf numFmtId="168" fontId="18" fillId="0" borderId="8" xfId="1" applyNumberFormat="1" applyFont="1" applyFill="1" applyBorder="1" applyAlignment="1">
      <alignment horizontal="right"/>
    </xf>
    <xf numFmtId="169" fontId="18" fillId="0" borderId="8" xfId="2" applyNumberFormat="1" applyFont="1" applyFill="1" applyBorder="1" applyAlignment="1">
      <alignment horizontal="center"/>
    </xf>
    <xf numFmtId="3" fontId="8" fillId="0" borderId="27" xfId="2" applyNumberFormat="1" applyFont="1" applyFill="1" applyBorder="1" applyAlignment="1">
      <alignment horizontal="left" indent="2"/>
    </xf>
    <xf numFmtId="3" fontId="6" fillId="0" borderId="27" xfId="2" applyNumberFormat="1" applyFont="1" applyFill="1" applyBorder="1" applyAlignment="1">
      <alignment horizontal="left" indent="2"/>
    </xf>
    <xf numFmtId="0" fontId="12" fillId="0" borderId="18" xfId="2" applyFont="1" applyFill="1" applyBorder="1" applyAlignment="1">
      <alignment horizontal="left"/>
    </xf>
    <xf numFmtId="168" fontId="12" fillId="0" borderId="18" xfId="1" applyNumberFormat="1" applyFont="1" applyFill="1" applyBorder="1"/>
    <xf numFmtId="0" fontId="13" fillId="0" borderId="20" xfId="2" applyFont="1" applyFill="1" applyBorder="1"/>
    <xf numFmtId="0" fontId="12" fillId="0" borderId="13" xfId="2" applyFont="1" applyFill="1" applyBorder="1" applyAlignment="1">
      <alignment wrapText="1"/>
    </xf>
    <xf numFmtId="171" fontId="14" fillId="0" borderId="8" xfId="1" applyNumberFormat="1" applyFont="1" applyFill="1" applyBorder="1"/>
    <xf numFmtId="164" fontId="12" fillId="0" borderId="8" xfId="2" applyNumberFormat="1" applyFont="1" applyFill="1" applyBorder="1"/>
    <xf numFmtId="167" fontId="18" fillId="0" borderId="8" xfId="1" applyNumberFormat="1" applyFont="1" applyFill="1" applyBorder="1" applyAlignment="1">
      <alignment horizontal="center"/>
    </xf>
    <xf numFmtId="0" fontId="19" fillId="0" borderId="1" xfId="2" applyFont="1" applyFill="1" applyBorder="1" applyAlignment="1">
      <alignment wrapText="1"/>
    </xf>
    <xf numFmtId="0" fontId="35" fillId="0" borderId="8" xfId="2" applyFont="1" applyFill="1" applyBorder="1" applyAlignment="1">
      <alignment horizontal="left" indent="2"/>
    </xf>
    <xf numFmtId="176" fontId="6" fillId="0" borderId="8" xfId="2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176" fontId="10" fillId="0" borderId="8" xfId="2" applyNumberFormat="1" applyFont="1" applyFill="1" applyBorder="1" applyAlignment="1">
      <alignment horizontal="center"/>
    </xf>
    <xf numFmtId="164" fontId="16" fillId="0" borderId="8" xfId="3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17" fillId="0" borderId="8" xfId="2" applyFont="1" applyFill="1" applyBorder="1" applyAlignment="1">
      <alignment horizontal="left" wrapText="1" indent="2"/>
    </xf>
    <xf numFmtId="0" fontId="15" fillId="0" borderId="8" xfId="2" applyFont="1" applyFill="1" applyBorder="1" applyAlignment="1">
      <alignment horizontal="left" vertical="justify" indent="2"/>
    </xf>
    <xf numFmtId="0" fontId="25" fillId="0" borderId="8" xfId="2" applyFont="1" applyFill="1" applyBorder="1" applyAlignment="1">
      <alignment horizontal="left" wrapText="1" indent="2"/>
    </xf>
    <xf numFmtId="164" fontId="25" fillId="0" borderId="9" xfId="3" applyNumberFormat="1" applyFont="1" applyFill="1" applyBorder="1" applyAlignment="1">
      <alignment horizontal="left"/>
    </xf>
    <xf numFmtId="0" fontId="36" fillId="0" borderId="30" xfId="2" applyFont="1" applyFill="1" applyBorder="1" applyAlignment="1">
      <alignment horizontal="left" indent="2"/>
    </xf>
    <xf numFmtId="167" fontId="6" fillId="0" borderId="22" xfId="1" applyNumberFormat="1" applyFont="1" applyFill="1" applyBorder="1" applyAlignment="1">
      <alignment horizontal="center"/>
    </xf>
    <xf numFmtId="0" fontId="3" fillId="0" borderId="34" xfId="2" applyFont="1" applyFill="1" applyBorder="1" applyAlignment="1">
      <alignment horizontal="left" indent="2"/>
    </xf>
    <xf numFmtId="164" fontId="14" fillId="0" borderId="15" xfId="3" applyNumberFormat="1" applyFont="1" applyFill="1" applyBorder="1" applyAlignment="1">
      <alignment horizontal="left"/>
    </xf>
    <xf numFmtId="0" fontId="8" fillId="0" borderId="21" xfId="2" applyFont="1" applyFill="1" applyBorder="1" applyAlignment="1">
      <alignment horizontal="left" wrapText="1"/>
    </xf>
    <xf numFmtId="0" fontId="6" fillId="0" borderId="21" xfId="2" applyFont="1" applyFill="1" applyBorder="1" applyAlignment="1">
      <alignment wrapText="1"/>
    </xf>
    <xf numFmtId="0" fontId="6" fillId="0" borderId="8" xfId="2" applyFont="1" applyFill="1" applyBorder="1" applyAlignment="1">
      <alignment horizontal="center" wrapText="1"/>
    </xf>
    <xf numFmtId="164" fontId="18" fillId="0" borderId="8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0" fontId="8" fillId="0" borderId="13" xfId="2" applyFont="1" applyFill="1" applyBorder="1" applyAlignment="1">
      <alignment horizontal="left" indent="2"/>
    </xf>
    <xf numFmtId="0" fontId="10" fillId="0" borderId="19" xfId="2" applyFont="1" applyFill="1" applyBorder="1" applyAlignment="1">
      <alignment horizontal="left" indent="1"/>
    </xf>
    <xf numFmtId="164" fontId="13" fillId="0" borderId="8" xfId="11" applyNumberFormat="1" applyFont="1" applyFill="1" applyBorder="1"/>
    <xf numFmtId="0" fontId="8" fillId="0" borderId="19" xfId="2" applyFont="1" applyFill="1" applyBorder="1" applyAlignment="1">
      <alignment horizontal="left" wrapText="1" indent="1"/>
    </xf>
    <xf numFmtId="168" fontId="34" fillId="0" borderId="8" xfId="1" applyNumberFormat="1" applyFont="1" applyFill="1" applyBorder="1"/>
    <xf numFmtId="168" fontId="34" fillId="0" borderId="8" xfId="1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vertical="top" wrapText="1"/>
    </xf>
    <xf numFmtId="173" fontId="13" fillId="0" borderId="8" xfId="2" applyNumberFormat="1" applyFont="1" applyFill="1" applyBorder="1" applyAlignment="1">
      <alignment horizontal="center"/>
    </xf>
    <xf numFmtId="168" fontId="13" fillId="0" borderId="9" xfId="1" applyNumberFormat="1" applyFont="1" applyFill="1" applyBorder="1" applyAlignment="1">
      <alignment horizontal="center"/>
    </xf>
    <xf numFmtId="0" fontId="12" fillId="0" borderId="8" xfId="2" applyFont="1" applyFill="1" applyBorder="1" applyAlignment="1">
      <alignment wrapText="1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wrapText="1"/>
    </xf>
    <xf numFmtId="0" fontId="8" fillId="0" borderId="13" xfId="2" applyFont="1" applyFill="1" applyBorder="1" applyAlignment="1">
      <alignment wrapText="1"/>
    </xf>
    <xf numFmtId="0" fontId="6" fillId="0" borderId="13" xfId="2" applyFont="1" applyFill="1" applyBorder="1"/>
    <xf numFmtId="0" fontId="24" fillId="0" borderId="8" xfId="2" applyFont="1" applyFill="1" applyBorder="1" applyAlignment="1">
      <alignment horizontal="left" wrapText="1" indent="2"/>
    </xf>
    <xf numFmtId="0" fontId="33" fillId="0" borderId="8" xfId="2" applyFont="1" applyFill="1" applyBorder="1" applyAlignment="1">
      <alignment horizontal="left" indent="2"/>
    </xf>
    <xf numFmtId="0" fontId="6" fillId="0" borderId="13" xfId="2" applyFont="1" applyFill="1" applyBorder="1" applyAlignment="1">
      <alignment horizontal="left" indent="2"/>
    </xf>
    <xf numFmtId="167" fontId="8" fillId="0" borderId="8" xfId="2" applyNumberFormat="1" applyFont="1" applyFill="1" applyBorder="1" applyAlignment="1">
      <alignment horizontal="center"/>
    </xf>
    <xf numFmtId="170" fontId="8" fillId="0" borderId="8" xfId="1" applyNumberFormat="1" applyFont="1" applyFill="1" applyBorder="1" applyAlignment="1">
      <alignment horizontal="center"/>
    </xf>
    <xf numFmtId="170" fontId="8" fillId="0" borderId="5" xfId="1" applyNumberFormat="1" applyFont="1" applyFill="1" applyBorder="1" applyAlignment="1">
      <alignment horizontal="center"/>
    </xf>
    <xf numFmtId="164" fontId="41" fillId="0" borderId="8" xfId="2" applyNumberFormat="1" applyFont="1" applyFill="1" applyBorder="1"/>
    <xf numFmtId="168" fontId="42" fillId="0" borderId="13" xfId="1" applyNumberFormat="1" applyFont="1" applyFill="1" applyBorder="1"/>
    <xf numFmtId="167" fontId="6" fillId="0" borderId="8" xfId="1" applyNumberFormat="1" applyFont="1" applyFill="1" applyBorder="1" applyAlignment="1">
      <alignment horizontal="center"/>
    </xf>
    <xf numFmtId="0" fontId="17" fillId="0" borderId="8" xfId="2" applyFont="1" applyFill="1" applyBorder="1" applyAlignment="1">
      <alignment horizontal="left" vertical="top" wrapText="1" indent="2"/>
    </xf>
    <xf numFmtId="164" fontId="43" fillId="0" borderId="8" xfId="2" applyNumberFormat="1" applyFont="1" applyFill="1" applyBorder="1"/>
    <xf numFmtId="168" fontId="18" fillId="0" borderId="8" xfId="1" applyNumberFormat="1" applyFont="1" applyFill="1" applyBorder="1" applyAlignment="1">
      <alignment vertical="top"/>
    </xf>
    <xf numFmtId="167" fontId="8" fillId="0" borderId="8" xfId="1" applyNumberFormat="1" applyFont="1" applyFill="1" applyBorder="1" applyAlignment="1">
      <alignment horizontal="center" vertical="top"/>
    </xf>
    <xf numFmtId="164" fontId="24" fillId="0" borderId="8" xfId="3" applyNumberFormat="1" applyFont="1" applyFill="1" applyBorder="1" applyAlignment="1">
      <alignment horizontal="left"/>
    </xf>
    <xf numFmtId="167" fontId="18" fillId="0" borderId="8" xfId="2" applyNumberFormat="1" applyFont="1" applyFill="1" applyBorder="1" applyAlignment="1">
      <alignment horizontal="center"/>
    </xf>
    <xf numFmtId="164" fontId="8" fillId="0" borderId="4" xfId="2" applyNumberFormat="1" applyFont="1" applyFill="1" applyBorder="1"/>
    <xf numFmtId="0" fontId="30" fillId="0" borderId="8" xfId="0" applyFont="1" applyFill="1" applyBorder="1" applyAlignment="1">
      <alignment horizontal="left" indent="1"/>
    </xf>
    <xf numFmtId="168" fontId="6" fillId="0" borderId="8" xfId="5" applyNumberFormat="1" applyFont="1" applyFill="1" applyBorder="1" applyAlignment="1">
      <alignment horizontal="center"/>
    </xf>
    <xf numFmtId="175" fontId="6" fillId="0" borderId="8" xfId="14" applyNumberFormat="1" applyFont="1" applyFill="1" applyBorder="1"/>
    <xf numFmtId="175" fontId="6" fillId="0" borderId="8" xfId="14" applyNumberFormat="1" applyFont="1" applyFill="1" applyBorder="1" applyAlignment="1">
      <alignment horizontal="right"/>
    </xf>
    <xf numFmtId="174" fontId="6" fillId="0" borderId="8" xfId="2" applyNumberFormat="1" applyFont="1" applyFill="1" applyBorder="1"/>
    <xf numFmtId="168" fontId="6" fillId="0" borderId="8" xfId="5" applyNumberFormat="1" applyFont="1" applyFill="1" applyBorder="1"/>
    <xf numFmtId="175" fontId="8" fillId="0" borderId="8" xfId="14" applyNumberFormat="1" applyFont="1" applyFill="1" applyBorder="1" applyAlignment="1">
      <alignment horizontal="right"/>
    </xf>
    <xf numFmtId="174" fontId="8" fillId="0" borderId="8" xfId="14" applyNumberFormat="1" applyFont="1" applyFill="1" applyBorder="1"/>
    <xf numFmtId="170" fontId="8" fillId="0" borderId="8" xfId="14" applyNumberFormat="1" applyFont="1" applyFill="1" applyBorder="1" applyAlignment="1">
      <alignment horizontal="center"/>
    </xf>
    <xf numFmtId="175" fontId="8" fillId="0" borderId="8" xfId="14" applyNumberFormat="1" applyFont="1" applyFill="1" applyBorder="1" applyAlignment="1">
      <alignment horizontal="center"/>
    </xf>
    <xf numFmtId="164" fontId="8" fillId="0" borderId="8" xfId="5" applyNumberFormat="1" applyFont="1" applyFill="1" applyBorder="1"/>
    <xf numFmtId="164" fontId="18" fillId="0" borderId="8" xfId="5" applyNumberFormat="1" applyFont="1" applyFill="1" applyBorder="1"/>
    <xf numFmtId="174" fontId="8" fillId="0" borderId="8" xfId="2" applyNumberFormat="1" applyFont="1" applyFill="1" applyBorder="1"/>
    <xf numFmtId="0" fontId="6" fillId="0" borderId="9" xfId="2" applyFont="1" applyFill="1" applyBorder="1" applyAlignment="1">
      <alignment horizontal="left" wrapText="1" indent="2"/>
    </xf>
    <xf numFmtId="175" fontId="18" fillId="0" borderId="8" xfId="14" applyNumberFormat="1" applyFont="1" applyFill="1" applyBorder="1" applyAlignment="1">
      <alignment horizontal="right"/>
    </xf>
    <xf numFmtId="174" fontId="18" fillId="0" borderId="8" xfId="2" applyNumberFormat="1" applyFont="1" applyFill="1" applyBorder="1"/>
    <xf numFmtId="168" fontId="6" fillId="0" borderId="13" xfId="5" applyNumberFormat="1" applyFont="1" applyFill="1" applyBorder="1"/>
    <xf numFmtId="169" fontId="8" fillId="0" borderId="8" xfId="2" applyNumberFormat="1" applyFont="1" applyFill="1" applyBorder="1"/>
    <xf numFmtId="3" fontId="6" fillId="0" borderId="8" xfId="2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169" fontId="8" fillId="0" borderId="4" xfId="2" applyNumberFormat="1" applyFont="1" applyFill="1" applyBorder="1"/>
    <xf numFmtId="168" fontId="8" fillId="0" borderId="4" xfId="5" applyNumberFormat="1" applyFont="1" applyFill="1" applyBorder="1"/>
    <xf numFmtId="0" fontId="8" fillId="0" borderId="1" xfId="2" applyFont="1" applyFill="1" applyBorder="1" applyAlignment="1">
      <alignment wrapText="1"/>
    </xf>
    <xf numFmtId="164" fontId="8" fillId="0" borderId="1" xfId="2" applyNumberFormat="1" applyFont="1" applyFill="1" applyBorder="1" applyAlignment="1">
      <alignment horizontal="center" wrapText="1"/>
    </xf>
    <xf numFmtId="168" fontId="8" fillId="0" borderId="8" xfId="1" applyNumberFormat="1" applyFont="1" applyFill="1" applyBorder="1" applyAlignment="1">
      <alignment horizontal="left" indent="2"/>
    </xf>
    <xf numFmtId="164" fontId="6" fillId="0" borderId="19" xfId="2" applyNumberFormat="1" applyFont="1" applyFill="1" applyBorder="1"/>
    <xf numFmtId="164" fontId="8" fillId="0" borderId="19" xfId="2" applyNumberFormat="1" applyFont="1" applyFill="1" applyBorder="1" applyAlignment="1">
      <alignment horizontal="right"/>
    </xf>
    <xf numFmtId="0" fontId="6" fillId="0" borderId="35" xfId="2" applyFont="1" applyFill="1" applyBorder="1"/>
    <xf numFmtId="164" fontId="6" fillId="0" borderId="24" xfId="2" applyNumberFormat="1" applyFont="1" applyFill="1" applyBorder="1"/>
    <xf numFmtId="164" fontId="18" fillId="0" borderId="24" xfId="2" applyNumberFormat="1" applyFont="1" applyFill="1" applyBorder="1"/>
    <xf numFmtId="164" fontId="18" fillId="0" borderId="13" xfId="2" applyNumberFormat="1" applyFont="1" applyFill="1" applyBorder="1"/>
    <xf numFmtId="168" fontId="6" fillId="0" borderId="27" xfId="1" applyNumberFormat="1" applyFont="1" applyFill="1" applyBorder="1" applyAlignment="1">
      <alignment horizontal="center"/>
    </xf>
    <xf numFmtId="168" fontId="8" fillId="0" borderId="27" xfId="1" applyNumberFormat="1" applyFont="1" applyFill="1" applyBorder="1" applyAlignment="1">
      <alignment horizontal="left" indent="2"/>
    </xf>
    <xf numFmtId="0" fontId="8" fillId="0" borderId="38" xfId="2" applyFont="1" applyFill="1" applyBorder="1" applyAlignment="1">
      <alignment wrapText="1"/>
    </xf>
    <xf numFmtId="169" fontId="15" fillId="0" borderId="8" xfId="2" applyNumberFormat="1" applyFont="1" applyFill="1" applyBorder="1"/>
    <xf numFmtId="169" fontId="25" fillId="0" borderId="8" xfId="2" applyNumberFormat="1" applyFont="1" applyFill="1" applyBorder="1"/>
    <xf numFmtId="0" fontId="8" fillId="0" borderId="13" xfId="2" applyFont="1" applyFill="1" applyBorder="1" applyAlignment="1">
      <alignment horizontal="left" wrapText="1" indent="3"/>
    </xf>
    <xf numFmtId="0" fontId="6" fillId="0" borderId="8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left" vertical="top" wrapText="1" indent="1"/>
    </xf>
    <xf numFmtId="0" fontId="6" fillId="0" borderId="8" xfId="2" applyFont="1" applyFill="1" applyBorder="1" applyAlignment="1">
      <alignment horizontal="left" vertical="top" wrapText="1" indent="1"/>
    </xf>
    <xf numFmtId="168" fontId="8" fillId="0" borderId="14" xfId="1" applyNumberFormat="1" applyFont="1" applyFill="1" applyBorder="1"/>
    <xf numFmtId="168" fontId="8" fillId="0" borderId="14" xfId="1" applyNumberFormat="1" applyFont="1" applyFill="1" applyBorder="1" applyAlignment="1">
      <alignment horizontal="right"/>
    </xf>
    <xf numFmtId="0" fontId="13" fillId="0" borderId="21" xfId="2" applyFont="1" applyFill="1" applyBorder="1"/>
    <xf numFmtId="174" fontId="6" fillId="0" borderId="8" xfId="12" applyNumberFormat="1" applyFont="1" applyFill="1" applyBorder="1" applyAlignment="1">
      <alignment horizontal="center"/>
    </xf>
    <xf numFmtId="166" fontId="6" fillId="0" borderId="8" xfId="2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left" indent="1"/>
    </xf>
    <xf numFmtId="174" fontId="6" fillId="0" borderId="8" xfId="12" applyNumberFormat="1" applyFont="1" applyFill="1" applyBorder="1"/>
    <xf numFmtId="168" fontId="18" fillId="0" borderId="8" xfId="2" applyNumberFormat="1" applyFont="1" applyFill="1" applyBorder="1" applyAlignment="1">
      <alignment horizontal="center"/>
    </xf>
    <xf numFmtId="168" fontId="8" fillId="0" borderId="9" xfId="1" applyNumberFormat="1" applyFont="1" applyFill="1" applyBorder="1"/>
    <xf numFmtId="0" fontId="6" fillId="0" borderId="9" xfId="2" applyFont="1" applyFill="1" applyBorder="1" applyAlignment="1">
      <alignment horizontal="center"/>
    </xf>
    <xf numFmtId="0" fontId="29" fillId="0" borderId="21" xfId="2" applyFont="1" applyFill="1" applyBorder="1" applyAlignment="1">
      <alignment wrapText="1"/>
    </xf>
    <xf numFmtId="0" fontId="12" fillId="0" borderId="21" xfId="2" applyFont="1" applyFill="1" applyBorder="1" applyAlignment="1">
      <alignment horizontal="left" wrapText="1"/>
    </xf>
    <xf numFmtId="0" fontId="13" fillId="0" borderId="21" xfId="2" applyFont="1" applyFill="1" applyBorder="1" applyAlignment="1">
      <alignment horizontal="center"/>
    </xf>
    <xf numFmtId="0" fontId="13" fillId="0" borderId="32" xfId="2" applyFont="1" applyFill="1" applyBorder="1"/>
    <xf numFmtId="164" fontId="10" fillId="0" borderId="13" xfId="1" applyNumberFormat="1" applyFont="1" applyFill="1" applyBorder="1"/>
    <xf numFmtId="0" fontId="14" fillId="0" borderId="9" xfId="0" applyFont="1" applyFill="1" applyBorder="1" applyAlignment="1">
      <alignment horizontal="left" wrapText="1"/>
    </xf>
    <xf numFmtId="164" fontId="17" fillId="0" borderId="8" xfId="3" applyNumberFormat="1" applyFont="1" applyFill="1" applyBorder="1" applyAlignment="1">
      <alignment horizontal="left"/>
    </xf>
    <xf numFmtId="0" fontId="6" fillId="0" borderId="9" xfId="2" applyFont="1" applyFill="1" applyBorder="1" applyAlignment="1">
      <alignment horizontal="left" wrapText="1" indent="1"/>
    </xf>
    <xf numFmtId="164" fontId="6" fillId="0" borderId="13" xfId="2" applyNumberFormat="1" applyFont="1" applyFill="1" applyBorder="1"/>
    <xf numFmtId="164" fontId="14" fillId="0" borderId="8" xfId="6" applyNumberFormat="1" applyFont="1" applyFill="1" applyBorder="1"/>
    <xf numFmtId="166" fontId="14" fillId="0" borderId="8" xfId="6" applyNumberFormat="1" applyFont="1" applyFill="1" applyBorder="1"/>
    <xf numFmtId="166" fontId="14" fillId="0" borderId="8" xfId="2" applyNumberFormat="1" applyFont="1" applyFill="1" applyBorder="1"/>
    <xf numFmtId="0" fontId="14" fillId="0" borderId="8" xfId="0" applyFont="1" applyFill="1" applyBorder="1" applyAlignment="1">
      <alignment horizontal="left" vertical="justify" indent="2"/>
    </xf>
    <xf numFmtId="166" fontId="14" fillId="0" borderId="8" xfId="6" applyNumberFormat="1" applyFont="1" applyFill="1" applyBorder="1" applyAlignment="1">
      <alignment horizontal="center"/>
    </xf>
    <xf numFmtId="0" fontId="19" fillId="0" borderId="13" xfId="2" applyFont="1" applyFill="1" applyBorder="1"/>
    <xf numFmtId="0" fontId="8" fillId="0" borderId="10" xfId="2" applyFont="1" applyFill="1" applyBorder="1" applyAlignment="1">
      <alignment wrapText="1"/>
    </xf>
    <xf numFmtId="0" fontId="8" fillId="0" borderId="18" xfId="2" applyFont="1" applyFill="1" applyBorder="1"/>
    <xf numFmtId="0" fontId="6" fillId="0" borderId="8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24" fillId="0" borderId="8" xfId="0" applyFont="1" applyFill="1" applyBorder="1" applyAlignment="1">
      <alignment horizontal="left" indent="2"/>
    </xf>
    <xf numFmtId="0" fontId="6" fillId="0" borderId="9" xfId="2" applyFont="1" applyFill="1" applyBorder="1" applyAlignment="1">
      <alignment horizontal="left" indent="1"/>
    </xf>
    <xf numFmtId="0" fontId="19" fillId="0" borderId="13" xfId="2" applyFont="1" applyFill="1" applyBorder="1" applyAlignment="1">
      <alignment wrapText="1"/>
    </xf>
    <xf numFmtId="0" fontId="35" fillId="0" borderId="8" xfId="0" applyFont="1" applyFill="1" applyBorder="1" applyAlignment="1">
      <alignment horizontal="left" indent="2"/>
    </xf>
    <xf numFmtId="0" fontId="15" fillId="0" borderId="8" xfId="2" applyFont="1" applyFill="1" applyBorder="1" applyAlignment="1">
      <alignment wrapText="1"/>
    </xf>
    <xf numFmtId="0" fontId="19" fillId="0" borderId="8" xfId="2" applyFont="1" applyFill="1" applyBorder="1"/>
    <xf numFmtId="0" fontId="8" fillId="0" borderId="8" xfId="0" applyFont="1" applyFill="1" applyBorder="1" applyAlignment="1">
      <alignment horizontal="left" vertical="justify" indent="1"/>
    </xf>
    <xf numFmtId="0" fontId="10" fillId="0" borderId="8" xfId="0" applyFont="1" applyFill="1" applyBorder="1" applyAlignment="1">
      <alignment horizontal="left" vertical="top" indent="1"/>
    </xf>
    <xf numFmtId="0" fontId="15" fillId="0" borderId="8" xfId="2" applyFont="1" applyFill="1" applyBorder="1" applyAlignment="1">
      <alignment horizontal="left" wrapText="1"/>
    </xf>
    <xf numFmtId="0" fontId="14" fillId="0" borderId="8" xfId="15" applyFont="1" applyFill="1" applyBorder="1" applyAlignment="1" applyProtection="1">
      <alignment horizontal="left" indent="2"/>
    </xf>
    <xf numFmtId="0" fontId="14" fillId="0" borderId="8" xfId="15" applyFont="1" applyFill="1" applyBorder="1" applyAlignment="1" applyProtection="1">
      <alignment horizontal="left" wrapText="1" indent="2"/>
    </xf>
    <xf numFmtId="0" fontId="15" fillId="0" borderId="8" xfId="15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>
      <alignment horizontal="left" indent="2"/>
    </xf>
    <xf numFmtId="2" fontId="15" fillId="0" borderId="8" xfId="2" applyNumberFormat="1" applyFont="1" applyFill="1" applyBorder="1" applyAlignment="1">
      <alignment wrapText="1"/>
    </xf>
    <xf numFmtId="0" fontId="14" fillId="0" borderId="8" xfId="0" applyFont="1" applyFill="1" applyBorder="1" applyAlignment="1">
      <alignment horizontal="left" wrapText="1" indent="2"/>
    </xf>
    <xf numFmtId="164" fontId="24" fillId="0" borderId="8" xfId="2" applyNumberFormat="1" applyFont="1" applyFill="1" applyBorder="1"/>
    <xf numFmtId="0" fontId="14" fillId="0" borderId="8" xfId="0" applyFont="1" applyFill="1" applyBorder="1" applyAlignment="1">
      <alignment horizontal="left" vertical="justify" wrapText="1" indent="2"/>
    </xf>
    <xf numFmtId="0" fontId="4" fillId="0" borderId="8" xfId="0" applyFont="1" applyFill="1" applyBorder="1" applyAlignment="1">
      <alignment horizontal="left" vertical="top" wrapText="1" indent="2"/>
    </xf>
    <xf numFmtId="0" fontId="5" fillId="0" borderId="5" xfId="2" applyFont="1" applyFill="1" applyBorder="1"/>
    <xf numFmtId="0" fontId="14" fillId="0" borderId="8" xfId="0" applyFont="1" applyFill="1" applyBorder="1" applyAlignment="1">
      <alignment horizontal="left" vertical="top" wrapText="1" indent="2"/>
    </xf>
    <xf numFmtId="0" fontId="14" fillId="0" borderId="5" xfId="0" applyFont="1" applyFill="1" applyBorder="1" applyAlignment="1">
      <alignment horizontal="left" indent="2"/>
    </xf>
    <xf numFmtId="0" fontId="6" fillId="0" borderId="5" xfId="2" applyFont="1" applyFill="1" applyBorder="1" applyAlignment="1">
      <alignment horizontal="left" wrapText="1" indent="2"/>
    </xf>
    <xf numFmtId="0" fontId="21" fillId="0" borderId="8" xfId="0" applyFont="1" applyFill="1" applyBorder="1" applyAlignment="1">
      <alignment horizontal="left" wrapText="1" indent="2"/>
    </xf>
    <xf numFmtId="0" fontId="14" fillId="0" borderId="0" xfId="2" applyFont="1" applyFill="1" applyBorder="1" applyAlignment="1">
      <alignment wrapText="1"/>
    </xf>
    <xf numFmtId="3" fontId="14" fillId="0" borderId="0" xfId="2" applyNumberFormat="1" applyFont="1" applyFill="1"/>
    <xf numFmtId="3" fontId="6" fillId="0" borderId="4" xfId="2" applyNumberFormat="1" applyFont="1" applyFill="1" applyBorder="1" applyAlignment="1">
      <alignment horizontal="center" vertical="center" wrapText="1"/>
    </xf>
    <xf numFmtId="1" fontId="6" fillId="0" borderId="4" xfId="2" applyNumberFormat="1" applyFont="1" applyFill="1" applyBorder="1" applyAlignment="1">
      <alignment horizontal="center"/>
    </xf>
    <xf numFmtId="3" fontId="14" fillId="0" borderId="21" xfId="2" applyNumberFormat="1" applyFont="1" applyFill="1" applyBorder="1" applyAlignment="1">
      <alignment horizontal="center"/>
    </xf>
    <xf numFmtId="0" fontId="16" fillId="0" borderId="8" xfId="2" applyFont="1" applyFill="1" applyBorder="1" applyAlignment="1">
      <alignment horizontal="left" indent="1"/>
    </xf>
    <xf numFmtId="3" fontId="6" fillId="0" borderId="13" xfId="1" applyNumberFormat="1" applyFont="1" applyFill="1" applyBorder="1"/>
    <xf numFmtId="164" fontId="14" fillId="0" borderId="0" xfId="2" applyNumberFormat="1" applyFont="1" applyFill="1"/>
    <xf numFmtId="169" fontId="14" fillId="0" borderId="8" xfId="8" applyNumberFormat="1" applyFont="1" applyFill="1" applyBorder="1" applyAlignment="1">
      <alignment horizontal="right"/>
    </xf>
    <xf numFmtId="171" fontId="8" fillId="0" borderId="13" xfId="1" applyNumberFormat="1" applyFont="1" applyFill="1" applyBorder="1"/>
    <xf numFmtId="3" fontId="15" fillId="0" borderId="0" xfId="2" applyNumberFormat="1" applyFont="1" applyFill="1"/>
    <xf numFmtId="0" fontId="8" fillId="0" borderId="8" xfId="2" applyFont="1" applyFill="1" applyBorder="1" applyAlignment="1">
      <alignment horizontal="right" wrapText="1" indent="3"/>
    </xf>
    <xf numFmtId="3" fontId="8" fillId="0" borderId="13" xfId="1" applyNumberFormat="1" applyFont="1" applyFill="1" applyBorder="1"/>
    <xf numFmtId="3" fontId="10" fillId="0" borderId="13" xfId="1" applyNumberFormat="1" applyFont="1" applyFill="1" applyBorder="1"/>
    <xf numFmtId="169" fontId="21" fillId="0" borderId="8" xfId="2" applyNumberFormat="1" applyFont="1" applyFill="1" applyBorder="1" applyAlignment="1">
      <alignment horizontal="center"/>
    </xf>
    <xf numFmtId="169" fontId="21" fillId="0" borderId="13" xfId="2" applyNumberFormat="1" applyFont="1" applyFill="1" applyBorder="1" applyAlignment="1">
      <alignment horizontal="center"/>
    </xf>
    <xf numFmtId="164" fontId="39" fillId="0" borderId="8" xfId="2" applyNumberFormat="1" applyFont="1" applyFill="1" applyBorder="1"/>
    <xf numFmtId="3" fontId="36" fillId="0" borderId="13" xfId="1" applyNumberFormat="1" applyFont="1" applyFill="1" applyBorder="1"/>
    <xf numFmtId="167" fontId="5" fillId="0" borderId="13" xfId="1" applyNumberFormat="1" applyFont="1" applyFill="1" applyBorder="1" applyAlignment="1">
      <alignment horizontal="center"/>
    </xf>
    <xf numFmtId="168" fontId="36" fillId="0" borderId="13" xfId="1" applyNumberFormat="1" applyFont="1" applyFill="1" applyBorder="1"/>
    <xf numFmtId="0" fontId="19" fillId="0" borderId="0" xfId="2" applyFont="1" applyFill="1"/>
    <xf numFmtId="164" fontId="21" fillId="0" borderId="9" xfId="2" applyNumberFormat="1" applyFont="1" applyFill="1" applyBorder="1"/>
    <xf numFmtId="3" fontId="18" fillId="0" borderId="13" xfId="1" applyNumberFormat="1" applyFont="1" applyFill="1" applyBorder="1"/>
    <xf numFmtId="164" fontId="15" fillId="0" borderId="9" xfId="2" applyNumberFormat="1" applyFont="1" applyFill="1" applyBorder="1"/>
    <xf numFmtId="3" fontId="10" fillId="0" borderId="5" xfId="1" applyNumberFormat="1" applyFont="1" applyFill="1" applyBorder="1"/>
    <xf numFmtId="167" fontId="8" fillId="0" borderId="5" xfId="1" applyNumberFormat="1" applyFont="1" applyFill="1" applyBorder="1" applyAlignment="1">
      <alignment horizontal="center"/>
    </xf>
    <xf numFmtId="168" fontId="8" fillId="0" borderId="5" xfId="1" applyNumberFormat="1" applyFont="1" applyFill="1" applyBorder="1"/>
    <xf numFmtId="0" fontId="15" fillId="0" borderId="2" xfId="2" applyFont="1" applyFill="1" applyBorder="1" applyAlignment="1">
      <alignment horizontal="left"/>
    </xf>
    <xf numFmtId="3" fontId="15" fillId="0" borderId="3" xfId="1" applyNumberFormat="1" applyFont="1" applyFill="1" applyBorder="1"/>
    <xf numFmtId="168" fontId="15" fillId="0" borderId="3" xfId="1" applyNumberFormat="1" applyFont="1" applyFill="1" applyBorder="1"/>
    <xf numFmtId="0" fontId="14" fillId="0" borderId="0" xfId="2" applyFont="1" applyFill="1" applyBorder="1"/>
    <xf numFmtId="164" fontId="14" fillId="0" borderId="5" xfId="2" applyNumberFormat="1" applyFont="1" applyFill="1" applyBorder="1"/>
    <xf numFmtId="0" fontId="14" fillId="0" borderId="8" xfId="2" applyFont="1" applyFill="1" applyBorder="1" applyAlignment="1">
      <alignment horizontal="left" vertical="justify" indent="2"/>
    </xf>
    <xf numFmtId="169" fontId="14" fillId="0" borderId="13" xfId="2" applyNumberFormat="1" applyFont="1" applyFill="1" applyBorder="1"/>
    <xf numFmtId="170" fontId="8" fillId="0" borderId="13" xfId="1" applyNumberFormat="1" applyFont="1" applyFill="1" applyBorder="1"/>
    <xf numFmtId="49" fontId="15" fillId="0" borderId="0" xfId="2" applyNumberFormat="1" applyFont="1" applyFill="1"/>
    <xf numFmtId="169" fontId="24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3" fontId="8" fillId="0" borderId="5" xfId="1" applyNumberFormat="1" applyFont="1" applyFill="1" applyBorder="1"/>
    <xf numFmtId="169" fontId="17" fillId="0" borderId="9" xfId="2" applyNumberFormat="1" applyFont="1" applyFill="1" applyBorder="1" applyAlignment="1">
      <alignment horizontal="center"/>
    </xf>
    <xf numFmtId="3" fontId="14" fillId="0" borderId="4" xfId="1" applyNumberFormat="1" applyFont="1" applyFill="1" applyBorder="1"/>
    <xf numFmtId="168" fontId="14" fillId="0" borderId="3" xfId="1" applyNumberFormat="1" applyFont="1" applyFill="1" applyBorder="1"/>
    <xf numFmtId="168" fontId="14" fillId="0" borderId="4" xfId="1" applyNumberFormat="1" applyFont="1" applyFill="1" applyBorder="1"/>
    <xf numFmtId="168" fontId="14" fillId="0" borderId="16" xfId="1" applyNumberFormat="1" applyFont="1" applyFill="1" applyBorder="1"/>
    <xf numFmtId="164" fontId="15" fillId="0" borderId="8" xfId="6" applyNumberFormat="1" applyFont="1" applyFill="1" applyBorder="1"/>
    <xf numFmtId="0" fontId="8" fillId="0" borderId="5" xfId="2" applyFont="1" applyFill="1" applyBorder="1" applyAlignment="1">
      <alignment horizontal="right" wrapText="1" indent="3"/>
    </xf>
    <xf numFmtId="171" fontId="6" fillId="0" borderId="13" xfId="1" applyNumberFormat="1" applyFont="1" applyFill="1" applyBorder="1"/>
    <xf numFmtId="167" fontId="36" fillId="0" borderId="5" xfId="1" applyNumberFormat="1" applyFont="1" applyFill="1" applyBorder="1" applyAlignment="1">
      <alignment horizontal="center"/>
    </xf>
    <xf numFmtId="168" fontId="18" fillId="0" borderId="5" xfId="1" applyNumberFormat="1" applyFont="1" applyFill="1" applyBorder="1"/>
    <xf numFmtId="3" fontId="15" fillId="0" borderId="4" xfId="1" applyNumberFormat="1" applyFont="1" applyFill="1" applyBorder="1"/>
    <xf numFmtId="168" fontId="15" fillId="0" borderId="16" xfId="1" applyNumberFormat="1" applyFont="1" applyFill="1" applyBorder="1"/>
    <xf numFmtId="169" fontId="17" fillId="0" borderId="13" xfId="2" applyNumberFormat="1" applyFont="1" applyFill="1" applyBorder="1"/>
    <xf numFmtId="167" fontId="6" fillId="0" borderId="13" xfId="1" applyNumberFormat="1" applyFont="1" applyFill="1" applyBorder="1" applyAlignment="1">
      <alignment horizontal="center"/>
    </xf>
    <xf numFmtId="167" fontId="10" fillId="0" borderId="13" xfId="1" applyNumberFormat="1" applyFont="1" applyFill="1" applyBorder="1" applyAlignment="1">
      <alignment horizontal="center"/>
    </xf>
    <xf numFmtId="167" fontId="18" fillId="0" borderId="5" xfId="1" applyNumberFormat="1" applyFont="1" applyFill="1" applyBorder="1" applyAlignment="1">
      <alignment horizontal="center"/>
    </xf>
    <xf numFmtId="0" fontId="15" fillId="0" borderId="5" xfId="2" applyFont="1" applyFill="1" applyBorder="1" applyAlignment="1">
      <alignment horizontal="left"/>
    </xf>
    <xf numFmtId="164" fontId="15" fillId="0" borderId="5" xfId="2" applyNumberFormat="1" applyFont="1" applyFill="1" applyBorder="1"/>
    <xf numFmtId="169" fontId="14" fillId="0" borderId="8" xfId="2" applyNumberFormat="1" applyFont="1" applyFill="1" applyBorder="1" applyAlignment="1">
      <alignment horizontal="center"/>
    </xf>
    <xf numFmtId="176" fontId="14" fillId="0" borderId="0" xfId="2" applyNumberFormat="1" applyFont="1" applyFill="1"/>
    <xf numFmtId="169" fontId="17" fillId="0" borderId="8" xfId="2" applyNumberFormat="1" applyFont="1" applyFill="1" applyBorder="1" applyAlignment="1">
      <alignment horizontal="center"/>
    </xf>
    <xf numFmtId="164" fontId="17" fillId="0" borderId="8" xfId="2" applyNumberFormat="1" applyFont="1" applyFill="1" applyBorder="1" applyAlignment="1">
      <alignment horizontal="center"/>
    </xf>
    <xf numFmtId="168" fontId="17" fillId="0" borderId="8" xfId="1" applyNumberFormat="1" applyFont="1" applyFill="1" applyBorder="1" applyAlignment="1">
      <alignment horizontal="center"/>
    </xf>
    <xf numFmtId="176" fontId="15" fillId="0" borderId="0" xfId="2" applyNumberFormat="1" applyFont="1" applyFill="1"/>
    <xf numFmtId="3" fontId="14" fillId="0" borderId="8" xfId="1" applyNumberFormat="1" applyFont="1" applyFill="1" applyBorder="1" applyAlignment="1">
      <alignment horizontal="center"/>
    </xf>
    <xf numFmtId="0" fontId="14" fillId="0" borderId="13" xfId="2" applyFont="1" applyFill="1" applyBorder="1" applyAlignment="1">
      <alignment horizontal="center"/>
    </xf>
    <xf numFmtId="168" fontId="14" fillId="0" borderId="13" xfId="1" applyNumberFormat="1" applyFont="1" applyFill="1" applyBorder="1" applyAlignment="1">
      <alignment horizontal="center"/>
    </xf>
    <xf numFmtId="169" fontId="21" fillId="0" borderId="8" xfId="2" applyNumberFormat="1" applyFont="1" applyFill="1" applyBorder="1"/>
    <xf numFmtId="164" fontId="17" fillId="0" borderId="8" xfId="2" applyNumberFormat="1" applyFont="1" applyFill="1" applyBorder="1"/>
    <xf numFmtId="3" fontId="24" fillId="0" borderId="8" xfId="1" applyNumberFormat="1" applyFont="1" applyFill="1" applyBorder="1" applyAlignment="1">
      <alignment horizontal="center"/>
    </xf>
    <xf numFmtId="168" fontId="24" fillId="0" borderId="8" xfId="1" applyNumberFormat="1" applyFont="1" applyFill="1" applyBorder="1" applyAlignment="1">
      <alignment horizontal="center"/>
    </xf>
    <xf numFmtId="169" fontId="21" fillId="0" borderId="13" xfId="2" applyNumberFormat="1" applyFont="1" applyFill="1" applyBorder="1"/>
    <xf numFmtId="3" fontId="25" fillId="0" borderId="8" xfId="1" applyNumberFormat="1" applyFont="1" applyFill="1" applyBorder="1" applyAlignment="1">
      <alignment horizontal="center"/>
    </xf>
    <xf numFmtId="168" fontId="25" fillId="0" borderId="8" xfId="1" applyNumberFormat="1" applyFont="1" applyFill="1" applyBorder="1" applyAlignment="1">
      <alignment horizontal="center"/>
    </xf>
    <xf numFmtId="164" fontId="17" fillId="0" borderId="5" xfId="2" applyNumberFormat="1" applyFont="1" applyFill="1" applyBorder="1"/>
    <xf numFmtId="3" fontId="17" fillId="0" borderId="9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8" fontId="17" fillId="0" borderId="9" xfId="1" applyNumberFormat="1" applyFont="1" applyFill="1" applyBorder="1" applyAlignment="1">
      <alignment horizontal="center"/>
    </xf>
    <xf numFmtId="164" fontId="21" fillId="0" borderId="13" xfId="2" applyNumberFormat="1" applyFont="1" applyFill="1" applyBorder="1"/>
    <xf numFmtId="3" fontId="21" fillId="0" borderId="13" xfId="2" applyNumberFormat="1" applyFont="1" applyFill="1" applyBorder="1"/>
    <xf numFmtId="3" fontId="21" fillId="0" borderId="8" xfId="2" applyNumberFormat="1" applyFont="1" applyFill="1" applyBorder="1"/>
    <xf numFmtId="3" fontId="14" fillId="0" borderId="0" xfId="2" applyNumberFormat="1" applyFont="1" applyFill="1" applyBorder="1"/>
    <xf numFmtId="3" fontId="14" fillId="0" borderId="8" xfId="1" applyNumberFormat="1" applyFont="1" applyFill="1" applyBorder="1" applyAlignment="1">
      <alignment horizontal="right"/>
    </xf>
    <xf numFmtId="164" fontId="14" fillId="0" borderId="0" xfId="2" applyNumberFormat="1" applyFont="1" applyFill="1" applyBorder="1"/>
    <xf numFmtId="3" fontId="21" fillId="0" borderId="8" xfId="2" applyNumberFormat="1" applyFont="1" applyFill="1" applyBorder="1" applyAlignment="1">
      <alignment horizontal="right"/>
    </xf>
    <xf numFmtId="168" fontId="21" fillId="0" borderId="8" xfId="2" applyNumberFormat="1" applyFont="1" applyFill="1" applyBorder="1"/>
    <xf numFmtId="3" fontId="25" fillId="0" borderId="8" xfId="1" applyNumberFormat="1" applyFont="1" applyFill="1" applyBorder="1" applyAlignment="1">
      <alignment horizontal="right"/>
    </xf>
    <xf numFmtId="3" fontId="17" fillId="0" borderId="8" xfId="1" applyNumberFormat="1" applyFont="1" applyFill="1" applyBorder="1" applyAlignment="1">
      <alignment horizontal="right"/>
    </xf>
    <xf numFmtId="164" fontId="21" fillId="0" borderId="4" xfId="2" applyNumberFormat="1" applyFont="1" applyFill="1" applyBorder="1"/>
    <xf numFmtId="3" fontId="21" fillId="0" borderId="4" xfId="2" applyNumberFormat="1" applyFont="1" applyFill="1" applyBorder="1" applyAlignment="1">
      <alignment horizontal="right"/>
    </xf>
    <xf numFmtId="164" fontId="15" fillId="0" borderId="1" xfId="2" applyNumberFormat="1" applyFont="1" applyFill="1" applyBorder="1"/>
    <xf numFmtId="3" fontId="14" fillId="0" borderId="1" xfId="1" applyNumberFormat="1" applyFont="1" applyFill="1" applyBorder="1" applyAlignment="1">
      <alignment horizontal="right"/>
    </xf>
    <xf numFmtId="168" fontId="14" fillId="0" borderId="1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right"/>
    </xf>
    <xf numFmtId="3" fontId="8" fillId="0" borderId="13" xfId="1" applyNumberFormat="1" applyFont="1" applyFill="1" applyBorder="1" applyAlignment="1">
      <alignment horizontal="right"/>
    </xf>
    <xf numFmtId="164" fontId="8" fillId="0" borderId="5" xfId="2" applyNumberFormat="1" applyFont="1" applyFill="1" applyBorder="1" applyAlignment="1">
      <alignment horizontal="right"/>
    </xf>
    <xf numFmtId="3" fontId="8" fillId="0" borderId="8" xfId="1" applyNumberFormat="1" applyFont="1" applyFill="1" applyBorder="1" applyAlignment="1">
      <alignment horizontal="right"/>
    </xf>
    <xf numFmtId="168" fontId="14" fillId="0" borderId="5" xfId="1" applyNumberFormat="1" applyFont="1" applyFill="1" applyBorder="1" applyAlignment="1">
      <alignment horizontal="center"/>
    </xf>
    <xf numFmtId="167" fontId="25" fillId="0" borderId="8" xfId="1" applyNumberFormat="1" applyFont="1" applyFill="1" applyBorder="1" applyAlignment="1">
      <alignment horizontal="center"/>
    </xf>
    <xf numFmtId="3" fontId="17" fillId="0" borderId="9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right"/>
    </xf>
    <xf numFmtId="0" fontId="15" fillId="0" borderId="44" xfId="2" applyFont="1" applyFill="1" applyBorder="1" applyAlignment="1">
      <alignment horizontal="left"/>
    </xf>
    <xf numFmtId="3" fontId="15" fillId="0" borderId="37" xfId="1" applyNumberFormat="1" applyFont="1" applyFill="1" applyBorder="1" applyAlignment="1">
      <alignment horizontal="right"/>
    </xf>
    <xf numFmtId="168" fontId="15" fillId="0" borderId="37" xfId="1" applyNumberFormat="1" applyFont="1" applyFill="1" applyBorder="1"/>
    <xf numFmtId="0" fontId="15" fillId="0" borderId="1" xfId="2" applyFont="1" applyFill="1" applyBorder="1" applyAlignment="1">
      <alignment horizontal="left"/>
    </xf>
    <xf numFmtId="164" fontId="8" fillId="0" borderId="9" xfId="2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/>
    </xf>
    <xf numFmtId="164" fontId="15" fillId="0" borderId="13" xfId="2" applyNumberFormat="1" applyFont="1" applyFill="1" applyBorder="1"/>
    <xf numFmtId="3" fontId="14" fillId="0" borderId="13" xfId="1" applyNumberFormat="1" applyFont="1" applyFill="1" applyBorder="1" applyAlignment="1">
      <alignment horizontal="right"/>
    </xf>
    <xf numFmtId="0" fontId="15" fillId="0" borderId="5" xfId="2" applyFont="1" applyFill="1" applyBorder="1"/>
    <xf numFmtId="173" fontId="21" fillId="0" borderId="8" xfId="1" applyNumberFormat="1" applyFont="1" applyFill="1" applyBorder="1" applyAlignment="1">
      <alignment horizontal="center"/>
    </xf>
    <xf numFmtId="3" fontId="10" fillId="0" borderId="13" xfId="1" applyNumberFormat="1" applyFont="1" applyFill="1" applyBorder="1" applyAlignment="1">
      <alignment horizontal="right"/>
    </xf>
    <xf numFmtId="3" fontId="14" fillId="0" borderId="13" xfId="1" applyNumberFormat="1" applyFont="1" applyFill="1" applyBorder="1" applyAlignment="1">
      <alignment horizontal="center"/>
    </xf>
    <xf numFmtId="167" fontId="21" fillId="0" borderId="8" xfId="2" applyNumberFormat="1" applyFont="1" applyFill="1" applyBorder="1" applyAlignment="1">
      <alignment horizontal="center"/>
    </xf>
    <xf numFmtId="3" fontId="17" fillId="0" borderId="8" xfId="1" applyNumberFormat="1" applyFont="1" applyFill="1" applyBorder="1"/>
    <xf numFmtId="168" fontId="17" fillId="0" borderId="8" xfId="1" applyNumberFormat="1" applyFont="1" applyFill="1" applyBorder="1"/>
    <xf numFmtId="3" fontId="6" fillId="0" borderId="8" xfId="1" applyNumberFormat="1" applyFont="1" applyFill="1" applyBorder="1" applyAlignment="1">
      <alignment horizontal="center"/>
    </xf>
    <xf numFmtId="164" fontId="15" fillId="0" borderId="13" xfId="6" applyNumberFormat="1" applyFont="1" applyFill="1" applyBorder="1"/>
    <xf numFmtId="3" fontId="6" fillId="0" borderId="13" xfId="1" applyNumberFormat="1" applyFont="1" applyFill="1" applyBorder="1" applyAlignment="1">
      <alignment horizontal="center"/>
    </xf>
    <xf numFmtId="3" fontId="17" fillId="0" borderId="8" xfId="1" applyNumberFormat="1" applyFont="1" applyFill="1" applyBorder="1" applyAlignment="1">
      <alignment horizontal="center"/>
    </xf>
    <xf numFmtId="164" fontId="21" fillId="0" borderId="5" xfId="2" applyNumberFormat="1" applyFont="1" applyFill="1" applyBorder="1"/>
    <xf numFmtId="3" fontId="17" fillId="0" borderId="5" xfId="1" applyNumberFormat="1" applyFont="1" applyFill="1" applyBorder="1" applyAlignment="1">
      <alignment horizontal="center"/>
    </xf>
    <xf numFmtId="168" fontId="17" fillId="0" borderId="5" xfId="1" applyNumberFormat="1" applyFont="1" applyFill="1" applyBorder="1" applyAlignment="1">
      <alignment horizontal="center"/>
    </xf>
    <xf numFmtId="164" fontId="15" fillId="0" borderId="21" xfId="2" applyNumberFormat="1" applyFont="1" applyFill="1" applyBorder="1"/>
    <xf numFmtId="49" fontId="15" fillId="0" borderId="0" xfId="2" applyNumberFormat="1" applyFont="1" applyFill="1" applyBorder="1"/>
    <xf numFmtId="49" fontId="15" fillId="0" borderId="0" xfId="2" applyNumberFormat="1" applyFont="1" applyFill="1" applyBorder="1" applyAlignment="1">
      <alignment horizontal="center"/>
    </xf>
    <xf numFmtId="3" fontId="10" fillId="0" borderId="8" xfId="1" applyNumberFormat="1" applyFont="1" applyFill="1" applyBorder="1"/>
    <xf numFmtId="3" fontId="6" fillId="0" borderId="8" xfId="1" applyNumberFormat="1" applyFont="1" applyFill="1" applyBorder="1"/>
    <xf numFmtId="3" fontId="6" fillId="0" borderId="5" xfId="1" applyNumberFormat="1" applyFont="1" applyFill="1" applyBorder="1"/>
    <xf numFmtId="0" fontId="19" fillId="0" borderId="2" xfId="2" applyFont="1" applyFill="1" applyBorder="1" applyAlignment="1">
      <alignment vertical="justify"/>
    </xf>
    <xf numFmtId="3" fontId="19" fillId="0" borderId="3" xfId="2" applyNumberFormat="1" applyFont="1" applyFill="1" applyBorder="1" applyAlignment="1">
      <alignment horizontal="left" vertical="justify"/>
    </xf>
    <xf numFmtId="0" fontId="19" fillId="0" borderId="3" xfId="2" applyFont="1" applyFill="1" applyBorder="1" applyAlignment="1">
      <alignment horizontal="left" vertical="justify"/>
    </xf>
    <xf numFmtId="0" fontId="19" fillId="0" borderId="16" xfId="2" applyFont="1" applyFill="1" applyBorder="1" applyAlignment="1">
      <alignment horizontal="left" vertical="justify"/>
    </xf>
    <xf numFmtId="0" fontId="15" fillId="0" borderId="0" xfId="2" applyFont="1" applyFill="1" applyBorder="1" applyAlignment="1"/>
    <xf numFmtId="167" fontId="17" fillId="0" borderId="8" xfId="1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left" vertical="top" wrapText="1" indent="2"/>
    </xf>
    <xf numFmtId="3" fontId="6" fillId="0" borderId="13" xfId="0" applyNumberFormat="1" applyFont="1" applyFill="1" applyBorder="1" applyAlignment="1">
      <alignment horizontal="left" vertical="top" wrapText="1" indent="2"/>
    </xf>
    <xf numFmtId="0" fontId="6" fillId="0" borderId="13" xfId="0" applyFont="1" applyFill="1" applyBorder="1" applyAlignment="1">
      <alignment horizontal="left" vertical="top" wrapText="1" indent="2"/>
    </xf>
    <xf numFmtId="166" fontId="24" fillId="0" borderId="8" xfId="2" applyNumberFormat="1" applyFont="1" applyFill="1" applyBorder="1" applyAlignment="1">
      <alignment horizontal="center"/>
    </xf>
    <xf numFmtId="0" fontId="8" fillId="0" borderId="9" xfId="2" applyFont="1" applyFill="1" applyBorder="1" applyAlignment="1">
      <alignment vertical="center" wrapText="1"/>
    </xf>
    <xf numFmtId="166" fontId="17" fillId="0" borderId="8" xfId="2" applyNumberFormat="1" applyFont="1" applyFill="1" applyBorder="1" applyAlignment="1">
      <alignment horizontal="center"/>
    </xf>
    <xf numFmtId="168" fontId="15" fillId="0" borderId="5" xfId="1" applyNumberFormat="1" applyFont="1" applyFill="1" applyBorder="1" applyAlignment="1">
      <alignment horizontal="center"/>
    </xf>
    <xf numFmtId="164" fontId="17" fillId="0" borderId="4" xfId="2" applyNumberFormat="1" applyFont="1" applyFill="1" applyBorder="1"/>
    <xf numFmtId="3" fontId="14" fillId="0" borderId="4" xfId="1" applyNumberFormat="1" applyFont="1" applyFill="1" applyBorder="1" applyAlignment="1">
      <alignment horizontal="center"/>
    </xf>
    <xf numFmtId="168" fontId="14" fillId="0" borderId="4" xfId="1" applyNumberFormat="1" applyFont="1" applyFill="1" applyBorder="1" applyAlignment="1">
      <alignment horizontal="center"/>
    </xf>
    <xf numFmtId="3" fontId="14" fillId="0" borderId="8" xfId="1" applyNumberFormat="1" applyFont="1" applyFill="1" applyBorder="1"/>
    <xf numFmtId="167" fontId="17" fillId="0" borderId="8" xfId="2" applyNumberFormat="1" applyFont="1" applyFill="1" applyBorder="1" applyAlignment="1">
      <alignment horizontal="center"/>
    </xf>
    <xf numFmtId="0" fontId="19" fillId="0" borderId="5" xfId="2" applyFont="1" applyFill="1" applyBorder="1" applyAlignment="1">
      <alignment horizontal="left"/>
    </xf>
    <xf numFmtId="3" fontId="14" fillId="0" borderId="5" xfId="1" applyNumberFormat="1" applyFont="1" applyFill="1" applyBorder="1"/>
    <xf numFmtId="168" fontId="14" fillId="0" borderId="5" xfId="1" applyNumberFormat="1" applyFont="1" applyFill="1" applyBorder="1"/>
    <xf numFmtId="3" fontId="23" fillId="0" borderId="8" xfId="2" applyNumberFormat="1" applyFont="1" applyFill="1" applyBorder="1"/>
    <xf numFmtId="164" fontId="14" fillId="0" borderId="13" xfId="2" applyNumberFormat="1" applyFont="1" applyFill="1" applyBorder="1"/>
    <xf numFmtId="3" fontId="14" fillId="0" borderId="13" xfId="1" applyNumberFormat="1" applyFont="1" applyFill="1" applyBorder="1"/>
    <xf numFmtId="168" fontId="14" fillId="0" borderId="13" xfId="1" applyNumberFormat="1" applyFont="1" applyFill="1" applyBorder="1"/>
    <xf numFmtId="3" fontId="17" fillId="0" borderId="8" xfId="2" applyNumberFormat="1" applyFont="1" applyFill="1" applyBorder="1"/>
    <xf numFmtId="169" fontId="17" fillId="0" borderId="8" xfId="2" applyNumberFormat="1" applyFont="1" applyFill="1" applyBorder="1"/>
    <xf numFmtId="3" fontId="23" fillId="0" borderId="8" xfId="1" applyNumberFormat="1" applyFont="1" applyFill="1" applyBorder="1"/>
    <xf numFmtId="164" fontId="14" fillId="0" borderId="8" xfId="2" applyNumberFormat="1" applyFont="1" applyFill="1" applyBorder="1" applyAlignment="1">
      <alignment vertical="top"/>
    </xf>
    <xf numFmtId="3" fontId="14" fillId="0" borderId="8" xfId="1" applyNumberFormat="1" applyFont="1" applyFill="1" applyBorder="1" applyAlignment="1"/>
    <xf numFmtId="168" fontId="14" fillId="0" borderId="8" xfId="1" applyNumberFormat="1" applyFont="1" applyFill="1" applyBorder="1" applyAlignment="1">
      <alignment vertical="top"/>
    </xf>
    <xf numFmtId="0" fontId="14" fillId="0" borderId="0" xfId="2" applyFont="1" applyFill="1" applyAlignment="1">
      <alignment vertical="top"/>
    </xf>
    <xf numFmtId="164" fontId="14" fillId="0" borderId="5" xfId="2" applyNumberFormat="1" applyFont="1" applyFill="1" applyBorder="1" applyAlignment="1">
      <alignment vertical="top"/>
    </xf>
    <xf numFmtId="3" fontId="14" fillId="0" borderId="5" xfId="1" applyNumberFormat="1" applyFont="1" applyFill="1" applyBorder="1" applyAlignment="1"/>
    <xf numFmtId="168" fontId="14" fillId="0" borderId="5" xfId="1" applyNumberFormat="1" applyFont="1" applyFill="1" applyBorder="1" applyAlignment="1">
      <alignment vertical="top"/>
    </xf>
    <xf numFmtId="168" fontId="14" fillId="0" borderId="9" xfId="1" applyNumberFormat="1" applyFont="1" applyFill="1" applyBorder="1" applyAlignment="1">
      <alignment vertical="top"/>
    </xf>
    <xf numFmtId="3" fontId="14" fillId="0" borderId="15" xfId="1" applyNumberFormat="1" applyFont="1" applyFill="1" applyBorder="1" applyAlignment="1"/>
    <xf numFmtId="168" fontId="14" fillId="0" borderId="15" xfId="1" applyNumberFormat="1" applyFont="1" applyFill="1" applyBorder="1" applyAlignment="1">
      <alignment vertical="top"/>
    </xf>
    <xf numFmtId="3" fontId="15" fillId="0" borderId="4" xfId="2" applyNumberFormat="1" applyFont="1" applyFill="1" applyBorder="1"/>
    <xf numFmtId="0" fontId="10" fillId="0" borderId="8" xfId="0" applyFont="1" applyFill="1" applyBorder="1" applyAlignment="1">
      <alignment horizontal="left" wrapText="1" indent="2"/>
    </xf>
    <xf numFmtId="0" fontId="14" fillId="0" borderId="8" xfId="0" applyFont="1" applyFill="1" applyBorder="1" applyAlignment="1">
      <alignment horizontal="right" wrapText="1" indent="2"/>
    </xf>
    <xf numFmtId="3" fontId="14" fillId="0" borderId="8" xfId="2" applyNumberFormat="1" applyFont="1" applyFill="1" applyBorder="1" applyAlignment="1">
      <alignment horizontal="right"/>
    </xf>
    <xf numFmtId="0" fontId="14" fillId="0" borderId="9" xfId="2" applyFont="1" applyFill="1" applyBorder="1" applyAlignment="1">
      <alignment horizontal="left" wrapText="1" indent="2"/>
    </xf>
    <xf numFmtId="3" fontId="14" fillId="0" borderId="9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/>
    <xf numFmtId="49" fontId="6" fillId="0" borderId="0" xfId="2" applyNumberFormat="1" applyFont="1" applyFill="1" applyBorder="1"/>
    <xf numFmtId="0" fontId="14" fillId="0" borderId="35" xfId="2" applyFont="1" applyFill="1" applyBorder="1" applyAlignment="1">
      <alignment wrapText="1"/>
    </xf>
    <xf numFmtId="49" fontId="14" fillId="0" borderId="0" xfId="2" applyNumberFormat="1" applyFont="1" applyFill="1"/>
    <xf numFmtId="0" fontId="8" fillId="0" borderId="21" xfId="2" applyFont="1" applyFill="1" applyBorder="1"/>
    <xf numFmtId="164" fontId="6" fillId="0" borderId="21" xfId="2" applyNumberFormat="1" applyFont="1" applyFill="1" applyBorder="1"/>
    <xf numFmtId="49" fontId="8" fillId="0" borderId="0" xfId="2" applyNumberFormat="1" applyFont="1" applyFill="1" applyBorder="1"/>
    <xf numFmtId="0" fontId="8" fillId="0" borderId="8" xfId="2" applyFont="1" applyFill="1" applyBorder="1"/>
    <xf numFmtId="164" fontId="16" fillId="0" borderId="8" xfId="2" applyNumberFormat="1" applyFont="1" applyFill="1" applyBorder="1"/>
    <xf numFmtId="168" fontId="16" fillId="0" borderId="13" xfId="1" applyNumberFormat="1" applyFont="1" applyFill="1" applyBorder="1" applyAlignment="1">
      <alignment horizontal="center"/>
    </xf>
    <xf numFmtId="173" fontId="23" fillId="0" borderId="13" xfId="1" applyNumberFormat="1" applyFont="1" applyFill="1" applyBorder="1" applyAlignment="1">
      <alignment horizontal="center"/>
    </xf>
    <xf numFmtId="168" fontId="21" fillId="0" borderId="13" xfId="1" applyNumberFormat="1" applyFont="1" applyFill="1" applyBorder="1" applyAlignment="1">
      <alignment horizontal="center"/>
    </xf>
    <xf numFmtId="168" fontId="17" fillId="0" borderId="13" xfId="1" applyNumberFormat="1" applyFont="1" applyFill="1" applyBorder="1" applyAlignment="1">
      <alignment horizontal="center"/>
    </xf>
    <xf numFmtId="164" fontId="13" fillId="0" borderId="13" xfId="1" applyNumberFormat="1" applyFont="1" applyFill="1" applyBorder="1"/>
    <xf numFmtId="0" fontId="12" fillId="0" borderId="8" xfId="0" applyFont="1" applyFill="1" applyBorder="1" applyAlignment="1">
      <alignment horizontal="left" indent="1"/>
    </xf>
    <xf numFmtId="164" fontId="12" fillId="0" borderId="13" xfId="1" applyNumberFormat="1" applyFont="1" applyFill="1" applyBorder="1"/>
    <xf numFmtId="0" fontId="13" fillId="0" borderId="10" xfId="2" applyFont="1" applyFill="1" applyBorder="1"/>
    <xf numFmtId="0" fontId="8" fillId="0" borderId="18" xfId="2" applyFont="1" applyFill="1" applyBorder="1" applyAlignment="1">
      <alignment horizontal="left"/>
    </xf>
    <xf numFmtId="164" fontId="8" fillId="0" borderId="18" xfId="2" applyNumberFormat="1" applyFont="1" applyFill="1" applyBorder="1"/>
    <xf numFmtId="164" fontId="8" fillId="0" borderId="18" xfId="2" applyNumberFormat="1" applyFont="1" applyFill="1" applyBorder="1" applyAlignment="1">
      <alignment horizontal="right"/>
    </xf>
    <xf numFmtId="164" fontId="8" fillId="0" borderId="1" xfId="2" applyNumberFormat="1" applyFont="1" applyFill="1" applyBorder="1"/>
    <xf numFmtId="164" fontId="6" fillId="0" borderId="21" xfId="1" applyNumberFormat="1" applyFont="1" applyFill="1" applyBorder="1"/>
    <xf numFmtId="164" fontId="31" fillId="0" borderId="13" xfId="1" applyNumberFormat="1" applyFont="1" applyFill="1" applyBorder="1"/>
    <xf numFmtId="3" fontId="6" fillId="0" borderId="0" xfId="2" applyNumberFormat="1" applyFont="1" applyFill="1" applyBorder="1"/>
    <xf numFmtId="49" fontId="8" fillId="0" borderId="0" xfId="2" applyNumberFormat="1" applyFont="1" applyFill="1"/>
    <xf numFmtId="164" fontId="6" fillId="0" borderId="0" xfId="2" applyNumberFormat="1" applyFont="1" applyFill="1" applyBorder="1"/>
    <xf numFmtId="0" fontId="17" fillId="0" borderId="9" xfId="0" applyFont="1" applyFill="1" applyBorder="1" applyAlignment="1">
      <alignment horizontal="left" wrapText="1" indent="2"/>
    </xf>
    <xf numFmtId="164" fontId="8" fillId="0" borderId="13" xfId="2" applyNumberFormat="1" applyFont="1" applyFill="1" applyBorder="1"/>
    <xf numFmtId="0" fontId="6" fillId="0" borderId="12" xfId="2" applyFont="1" applyFill="1" applyBorder="1"/>
    <xf numFmtId="164" fontId="8" fillId="0" borderId="23" xfId="1" applyNumberFormat="1" applyFont="1" applyFill="1" applyBorder="1"/>
    <xf numFmtId="167" fontId="8" fillId="0" borderId="23" xfId="1" applyNumberFormat="1" applyFont="1" applyFill="1" applyBorder="1" applyAlignment="1">
      <alignment horizontal="center"/>
    </xf>
    <xf numFmtId="164" fontId="6" fillId="0" borderId="18" xfId="2" applyNumberFormat="1" applyFont="1" applyFill="1" applyBorder="1"/>
    <xf numFmtId="164" fontId="8" fillId="0" borderId="28" xfId="2" applyNumberFormat="1" applyFont="1" applyFill="1" applyBorder="1" applyAlignment="1">
      <alignment horizontal="right"/>
    </xf>
    <xf numFmtId="164" fontId="6" fillId="0" borderId="5" xfId="2" applyNumberFormat="1" applyFont="1" applyFill="1" applyBorder="1"/>
    <xf numFmtId="164" fontId="6" fillId="0" borderId="8" xfId="1" applyNumberFormat="1" applyFont="1" applyFill="1" applyBorder="1"/>
    <xf numFmtId="168" fontId="23" fillId="0" borderId="13" xfId="1" applyNumberFormat="1" applyFont="1" applyFill="1" applyBorder="1" applyAlignment="1">
      <alignment horizontal="center"/>
    </xf>
    <xf numFmtId="0" fontId="8" fillId="0" borderId="14" xfId="2" applyFont="1" applyFill="1" applyBorder="1" applyAlignment="1">
      <alignment wrapText="1"/>
    </xf>
    <xf numFmtId="0" fontId="8" fillId="0" borderId="21" xfId="2" applyFont="1" applyFill="1" applyBorder="1" applyAlignment="1"/>
    <xf numFmtId="168" fontId="6" fillId="0" borderId="13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indent="2"/>
    </xf>
    <xf numFmtId="0" fontId="8" fillId="0" borderId="18" xfId="0" applyFont="1" applyFill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0" fontId="6" fillId="0" borderId="10" xfId="2" applyFont="1" applyFill="1" applyBorder="1"/>
    <xf numFmtId="0" fontId="8" fillId="0" borderId="14" xfId="2" applyFont="1" applyFill="1" applyBorder="1"/>
    <xf numFmtId="164" fontId="8" fillId="0" borderId="14" xfId="2" applyNumberFormat="1" applyFont="1" applyFill="1" applyBorder="1" applyAlignment="1">
      <alignment horizontal="right"/>
    </xf>
    <xf numFmtId="49" fontId="12" fillId="0" borderId="0" xfId="2" applyNumberFormat="1" applyFont="1" applyFill="1" applyBorder="1"/>
    <xf numFmtId="0" fontId="6" fillId="0" borderId="1" xfId="2" applyFont="1" applyFill="1" applyBorder="1"/>
    <xf numFmtId="164" fontId="6" fillId="0" borderId="1" xfId="2" applyNumberFormat="1" applyFont="1" applyFill="1" applyBorder="1"/>
    <xf numFmtId="164" fontId="8" fillId="0" borderId="5" xfId="1" applyNumberFormat="1" applyFont="1" applyFill="1" applyBorder="1"/>
    <xf numFmtId="0" fontId="8" fillId="0" borderId="8" xfId="2" applyFont="1" applyFill="1" applyBorder="1" applyAlignment="1">
      <alignment horizontal="left" wrapText="1"/>
    </xf>
    <xf numFmtId="0" fontId="6" fillId="0" borderId="13" xfId="2" applyFont="1" applyFill="1" applyBorder="1" applyAlignment="1">
      <alignment horizontal="left" wrapText="1" indent="3"/>
    </xf>
    <xf numFmtId="164" fontId="37" fillId="0" borderId="13" xfId="1" applyNumberFormat="1" applyFont="1" applyFill="1" applyBorder="1"/>
    <xf numFmtId="164" fontId="31" fillId="0" borderId="13" xfId="1" applyNumberFormat="1" applyFont="1" applyFill="1" applyBorder="1" applyAlignment="1"/>
    <xf numFmtId="0" fontId="8" fillId="0" borderId="13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left" wrapText="1"/>
    </xf>
    <xf numFmtId="164" fontId="7" fillId="0" borderId="13" xfId="1" applyNumberFormat="1" applyFont="1" applyFill="1" applyBorder="1"/>
    <xf numFmtId="164" fontId="6" fillId="0" borderId="13" xfId="1" applyNumberFormat="1" applyFont="1" applyFill="1" applyBorder="1" applyAlignment="1"/>
    <xf numFmtId="0" fontId="8" fillId="0" borderId="1" xfId="2" applyFont="1" applyFill="1" applyBorder="1" applyAlignment="1">
      <alignment horizontal="left" indent="2"/>
    </xf>
    <xf numFmtId="0" fontId="6" fillId="0" borderId="1" xfId="2" applyFont="1" applyFill="1" applyBorder="1" applyAlignment="1">
      <alignment wrapText="1"/>
    </xf>
    <xf numFmtId="164" fontId="6" fillId="0" borderId="18" xfId="1" applyNumberFormat="1" applyFont="1" applyFill="1" applyBorder="1"/>
    <xf numFmtId="0" fontId="8" fillId="0" borderId="5" xfId="2" applyFont="1" applyFill="1" applyBorder="1"/>
    <xf numFmtId="164" fontId="6" fillId="0" borderId="14" xfId="1" applyNumberFormat="1" applyFont="1" applyFill="1" applyBorder="1"/>
    <xf numFmtId="0" fontId="13" fillId="0" borderId="9" xfId="2" applyFont="1" applyFill="1" applyBorder="1" applyAlignment="1">
      <alignment horizontal="left" wrapText="1" indent="1"/>
    </xf>
    <xf numFmtId="164" fontId="8" fillId="0" borderId="18" xfId="1" applyNumberFormat="1" applyFont="1" applyFill="1" applyBorder="1"/>
    <xf numFmtId="0" fontId="8" fillId="0" borderId="18" xfId="2" applyFont="1" applyFill="1" applyBorder="1" applyAlignment="1">
      <alignment horizontal="left" indent="2"/>
    </xf>
    <xf numFmtId="0" fontId="15" fillId="0" borderId="1" xfId="2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left" indent="1"/>
    </xf>
    <xf numFmtId="166" fontId="14" fillId="0" borderId="8" xfId="2" applyNumberFormat="1" applyFont="1" applyFill="1" applyBorder="1" applyAlignment="1">
      <alignment horizontal="left" indent="1"/>
    </xf>
    <xf numFmtId="0" fontId="21" fillId="0" borderId="8" xfId="2" applyFont="1" applyFill="1" applyBorder="1" applyAlignment="1">
      <alignment horizontal="left" indent="2"/>
    </xf>
    <xf numFmtId="0" fontId="15" fillId="0" borderId="8" xfId="2" applyFont="1" applyFill="1" applyBorder="1" applyAlignment="1">
      <alignment horizontal="left" indent="1"/>
    </xf>
    <xf numFmtId="0" fontId="6" fillId="0" borderId="9" xfId="2" applyFont="1" applyFill="1" applyBorder="1"/>
    <xf numFmtId="164" fontId="18" fillId="0" borderId="8" xfId="0" applyNumberFormat="1" applyFont="1" applyFill="1" applyBorder="1" applyAlignment="1">
      <alignment horizontal="left" vertical="top" wrapText="1" indent="2"/>
    </xf>
    <xf numFmtId="164" fontId="18" fillId="0" borderId="13" xfId="0" applyNumberFormat="1" applyFont="1" applyFill="1" applyBorder="1" applyAlignment="1">
      <alignment horizontal="left" vertical="top" wrapText="1" indent="2"/>
    </xf>
    <xf numFmtId="164" fontId="6" fillId="0" borderId="8" xfId="10" applyNumberFormat="1" applyFont="1" applyFill="1" applyBorder="1"/>
    <xf numFmtId="173" fontId="6" fillId="0" borderId="13" xfId="2" applyNumberFormat="1" applyFont="1" applyFill="1" applyBorder="1" applyAlignment="1">
      <alignment horizontal="center"/>
    </xf>
    <xf numFmtId="0" fontId="14" fillId="0" borderId="9" xfId="2" applyFont="1" applyFill="1" applyBorder="1" applyAlignment="1">
      <alignment horizontal="left" indent="2"/>
    </xf>
    <xf numFmtId="0" fontId="24" fillId="0" borderId="9" xfId="2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left" vertical="top" wrapText="1" indent="2"/>
    </xf>
    <xf numFmtId="0" fontId="15" fillId="0" borderId="18" xfId="2" applyFont="1" applyFill="1" applyBorder="1" applyAlignment="1">
      <alignment horizontal="left"/>
    </xf>
    <xf numFmtId="164" fontId="6" fillId="0" borderId="18" xfId="2" applyNumberFormat="1" applyFont="1" applyFill="1" applyBorder="1" applyAlignment="1">
      <alignment horizontal="center"/>
    </xf>
    <xf numFmtId="164" fontId="15" fillId="0" borderId="18" xfId="2" applyNumberFormat="1" applyFont="1" applyFill="1" applyBorder="1"/>
    <xf numFmtId="164" fontId="6" fillId="0" borderId="5" xfId="2" applyNumberFormat="1" applyFont="1" applyFill="1" applyBorder="1" applyAlignment="1">
      <alignment horizontal="center"/>
    </xf>
    <xf numFmtId="0" fontId="19" fillId="0" borderId="7" xfId="2" applyFont="1" applyFill="1" applyBorder="1"/>
    <xf numFmtId="164" fontId="15" fillId="0" borderId="7" xfId="2" applyNumberFormat="1" applyFont="1" applyFill="1" applyBorder="1"/>
    <xf numFmtId="164" fontId="6" fillId="0" borderId="7" xfId="1" applyNumberFormat="1" applyFont="1" applyFill="1" applyBorder="1"/>
    <xf numFmtId="0" fontId="8" fillId="0" borderId="9" xfId="2" applyFont="1" applyFill="1" applyBorder="1" applyAlignment="1">
      <alignment horizontal="left" indent="1"/>
    </xf>
    <xf numFmtId="164" fontId="14" fillId="0" borderId="18" xfId="3" applyNumberFormat="1" applyFont="1" applyFill="1" applyBorder="1" applyAlignment="1">
      <alignment horizontal="left"/>
    </xf>
    <xf numFmtId="167" fontId="17" fillId="0" borderId="18" xfId="2" applyNumberFormat="1" applyFont="1" applyFill="1" applyBorder="1" applyAlignment="1">
      <alignment horizontal="center"/>
    </xf>
    <xf numFmtId="164" fontId="8" fillId="0" borderId="18" xfId="2" applyNumberFormat="1" applyFont="1" applyFill="1" applyBorder="1" applyAlignment="1">
      <alignment horizontal="center"/>
    </xf>
    <xf numFmtId="164" fontId="8" fillId="0" borderId="21" xfId="2" applyNumberFormat="1" applyFont="1" applyFill="1" applyBorder="1"/>
    <xf numFmtId="164" fontId="8" fillId="0" borderId="5" xfId="2" applyNumberFormat="1" applyFont="1" applyFill="1" applyBorder="1" applyAlignment="1">
      <alignment horizontal="center"/>
    </xf>
    <xf numFmtId="0" fontId="15" fillId="0" borderId="19" xfId="2" applyFont="1" applyFill="1" applyBorder="1"/>
    <xf numFmtId="0" fontId="10" fillId="0" borderId="19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1" fillId="0" borderId="13" xfId="0" applyFont="1" applyFill="1" applyBorder="1" applyAlignment="1">
      <alignment horizontal="left" indent="2"/>
    </xf>
    <xf numFmtId="0" fontId="18" fillId="0" borderId="8" xfId="0" applyFont="1" applyFill="1" applyBorder="1" applyAlignment="1">
      <alignment horizontal="left" wrapText="1" indent="2"/>
    </xf>
    <xf numFmtId="0" fontId="6" fillId="0" borderId="9" xfId="0" applyFont="1" applyFill="1" applyBorder="1" applyAlignment="1">
      <alignment horizontal="left" wrapText="1" indent="2"/>
    </xf>
    <xf numFmtId="164" fontId="24" fillId="0" borderId="13" xfId="2" applyNumberFormat="1" applyFont="1" applyFill="1" applyBorder="1"/>
    <xf numFmtId="0" fontId="14" fillId="0" borderId="35" xfId="2" applyFont="1" applyFill="1" applyBorder="1"/>
    <xf numFmtId="166" fontId="14" fillId="0" borderId="13" xfId="6" applyNumberFormat="1" applyFont="1" applyFill="1" applyBorder="1"/>
    <xf numFmtId="164" fontId="15" fillId="0" borderId="9" xfId="6" applyNumberFormat="1" applyFont="1" applyFill="1" applyBorder="1"/>
    <xf numFmtId="166" fontId="25" fillId="0" borderId="8" xfId="6" applyNumberFormat="1" applyFont="1" applyFill="1" applyBorder="1"/>
    <xf numFmtId="164" fontId="15" fillId="0" borderId="18" xfId="6" applyNumberFormat="1" applyFont="1" applyFill="1" applyBorder="1" applyAlignment="1">
      <alignment horizontal="center"/>
    </xf>
    <xf numFmtId="164" fontId="15" fillId="0" borderId="14" xfId="6" applyNumberFormat="1" applyFont="1" applyFill="1" applyBorder="1" applyAlignment="1">
      <alignment horizontal="center"/>
    </xf>
    <xf numFmtId="166" fontId="15" fillId="0" borderId="0" xfId="2" applyNumberFormat="1" applyFont="1" applyFill="1" applyBorder="1"/>
    <xf numFmtId="0" fontId="15" fillId="0" borderId="17" xfId="2" applyFont="1" applyFill="1" applyBorder="1"/>
    <xf numFmtId="0" fontId="19" fillId="0" borderId="5" xfId="2" applyFont="1" applyFill="1" applyBorder="1"/>
    <xf numFmtId="164" fontId="14" fillId="0" borderId="5" xfId="6" applyNumberFormat="1" applyFont="1" applyFill="1" applyBorder="1" applyAlignment="1">
      <alignment horizontal="center"/>
    </xf>
    <xf numFmtId="164" fontId="14" fillId="0" borderId="8" xfId="6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164" fontId="15" fillId="0" borderId="0" xfId="2" applyNumberFormat="1" applyFont="1" applyFill="1"/>
    <xf numFmtId="164" fontId="15" fillId="0" borderId="8" xfId="2" applyNumberFormat="1" applyFont="1" applyFill="1" applyBorder="1" applyAlignment="1">
      <alignment horizontal="right"/>
    </xf>
    <xf numFmtId="164" fontId="21" fillId="0" borderId="8" xfId="2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6" fontId="17" fillId="0" borderId="8" xfId="6" applyNumberFormat="1" applyFont="1" applyFill="1" applyBorder="1"/>
    <xf numFmtId="166" fontId="21" fillId="0" borderId="8" xfId="6" applyNumberFormat="1" applyFont="1" applyFill="1" applyBorder="1"/>
    <xf numFmtId="164" fontId="25" fillId="0" borderId="8" xfId="6" applyNumberFormat="1" applyFont="1" applyFill="1" applyBorder="1"/>
    <xf numFmtId="164" fontId="14" fillId="0" borderId="5" xfId="6" applyNumberFormat="1" applyFont="1" applyFill="1" applyBorder="1"/>
    <xf numFmtId="164" fontId="10" fillId="0" borderId="5" xfId="1" applyNumberFormat="1" applyFont="1" applyFill="1" applyBorder="1"/>
    <xf numFmtId="0" fontId="15" fillId="0" borderId="11" xfId="2" applyFont="1" applyFill="1" applyBorder="1" applyAlignment="1">
      <alignment horizontal="left"/>
    </xf>
    <xf numFmtId="164" fontId="15" fillId="0" borderId="11" xfId="6" applyNumberFormat="1" applyFont="1" applyFill="1" applyBorder="1" applyAlignment="1">
      <alignment horizontal="center"/>
    </xf>
    <xf numFmtId="172" fontId="14" fillId="0" borderId="5" xfId="6" applyNumberFormat="1" applyFont="1" applyFill="1" applyBorder="1"/>
    <xf numFmtId="164" fontId="21" fillId="0" borderId="8" xfId="6" applyNumberFormat="1" applyFont="1" applyFill="1" applyBorder="1"/>
    <xf numFmtId="166" fontId="21" fillId="0" borderId="8" xfId="6" applyNumberFormat="1" applyFont="1" applyFill="1" applyBorder="1" applyAlignment="1">
      <alignment horizontal="center"/>
    </xf>
    <xf numFmtId="166" fontId="21" fillId="0" borderId="13" xfId="6" applyNumberFormat="1" applyFont="1" applyFill="1" applyBorder="1" applyAlignment="1">
      <alignment horizontal="center"/>
    </xf>
    <xf numFmtId="164" fontId="24" fillId="0" borderId="8" xfId="6" applyNumberFormat="1" applyFont="1" applyFill="1" applyBorder="1" applyAlignment="1">
      <alignment horizontal="center"/>
    </xf>
    <xf numFmtId="164" fontId="24" fillId="0" borderId="13" xfId="6" applyNumberFormat="1" applyFont="1" applyFill="1" applyBorder="1" applyAlignment="1">
      <alignment horizontal="center"/>
    </xf>
    <xf numFmtId="164" fontId="14" fillId="0" borderId="9" xfId="6" applyNumberFormat="1" applyFont="1" applyFill="1" applyBorder="1"/>
    <xf numFmtId="167" fontId="18" fillId="0" borderId="13" xfId="1" applyNumberFormat="1" applyFont="1" applyFill="1" applyBorder="1"/>
    <xf numFmtId="172" fontId="15" fillId="0" borderId="14" xfId="6" applyNumberFormat="1" applyFont="1" applyFill="1" applyBorder="1"/>
    <xf numFmtId="166" fontId="14" fillId="0" borderId="13" xfId="2" applyNumberFormat="1" applyFont="1" applyFill="1" applyBorder="1"/>
    <xf numFmtId="0" fontId="15" fillId="0" borderId="11" xfId="2" applyFont="1" applyFill="1" applyBorder="1"/>
    <xf numFmtId="172" fontId="15" fillId="0" borderId="5" xfId="6" applyNumberFormat="1" applyFont="1" applyFill="1" applyBorder="1" applyAlignment="1">
      <alignment horizontal="left"/>
    </xf>
    <xf numFmtId="4" fontId="15" fillId="0" borderId="0" xfId="2" applyNumberFormat="1" applyFont="1" applyFill="1"/>
    <xf numFmtId="0" fontId="14" fillId="0" borderId="8" xfId="2" applyFont="1" applyFill="1" applyBorder="1" applyAlignment="1">
      <alignment horizontal="left" wrapText="1" indent="1"/>
    </xf>
    <xf numFmtId="164" fontId="15" fillId="0" borderId="11" xfId="2" applyNumberFormat="1" applyFont="1" applyFill="1" applyBorder="1"/>
    <xf numFmtId="166" fontId="25" fillId="0" borderId="13" xfId="6" applyNumberFormat="1" applyFont="1" applyFill="1" applyBorder="1"/>
    <xf numFmtId="0" fontId="25" fillId="0" borderId="9" xfId="2" applyFont="1" applyFill="1" applyBorder="1" applyAlignment="1">
      <alignment horizontal="left" indent="2"/>
    </xf>
    <xf numFmtId="0" fontId="15" fillId="0" borderId="14" xfId="2" applyFont="1" applyFill="1" applyBorder="1" applyAlignment="1">
      <alignment horizontal="left"/>
    </xf>
    <xf numFmtId="164" fontId="15" fillId="0" borderId="21" xfId="6" applyNumberFormat="1" applyFont="1" applyFill="1" applyBorder="1"/>
    <xf numFmtId="165" fontId="8" fillId="0" borderId="0" xfId="1" applyFont="1" applyFill="1"/>
    <xf numFmtId="165" fontId="15" fillId="0" borderId="0" xfId="1" applyFont="1" applyFill="1"/>
    <xf numFmtId="0" fontId="15" fillId="0" borderId="18" xfId="2" applyFont="1" applyFill="1" applyBorder="1"/>
    <xf numFmtId="164" fontId="15" fillId="0" borderId="18" xfId="6" applyNumberFormat="1" applyFont="1" applyFill="1" applyBorder="1"/>
    <xf numFmtId="0" fontId="14" fillId="0" borderId="10" xfId="0" applyFont="1" applyFill="1" applyBorder="1" applyAlignment="1">
      <alignment horizontal="left" wrapText="1" indent="2"/>
    </xf>
    <xf numFmtId="164" fontId="6" fillId="0" borderId="10" xfId="2" applyNumberFormat="1" applyFont="1" applyFill="1" applyBorder="1" applyAlignment="1">
      <alignment horizontal="right"/>
    </xf>
    <xf numFmtId="168" fontId="6" fillId="0" borderId="10" xfId="1" applyNumberFormat="1" applyFont="1" applyFill="1" applyBorder="1"/>
    <xf numFmtId="164" fontId="15" fillId="0" borderId="5" xfId="6" applyNumberFormat="1" applyFont="1" applyFill="1" applyBorder="1"/>
    <xf numFmtId="164" fontId="14" fillId="0" borderId="8" xfId="2" applyNumberFormat="1" applyFont="1" applyFill="1" applyBorder="1" applyAlignment="1">
      <alignment horizontal="right"/>
    </xf>
    <xf numFmtId="164" fontId="14" fillId="0" borderId="9" xfId="2" applyNumberFormat="1" applyFont="1" applyFill="1" applyBorder="1" applyAlignment="1">
      <alignment horizontal="right"/>
    </xf>
    <xf numFmtId="164" fontId="15" fillId="0" borderId="1" xfId="6" applyNumberFormat="1" applyFont="1" applyFill="1" applyBorder="1"/>
    <xf numFmtId="0" fontId="14" fillId="0" borderId="17" xfId="2" applyFont="1" applyFill="1" applyBorder="1"/>
    <xf numFmtId="0" fontId="19" fillId="0" borderId="8" xfId="2" applyFont="1" applyFill="1" applyBorder="1" applyAlignment="1">
      <alignment horizontal="left" indent="1"/>
    </xf>
    <xf numFmtId="164" fontId="15" fillId="0" borderId="11" xfId="6" applyNumberFormat="1" applyFont="1" applyFill="1" applyBorder="1"/>
    <xf numFmtId="168" fontId="18" fillId="0" borderId="13" xfId="2" applyNumberFormat="1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168" fontId="6" fillId="0" borderId="13" xfId="2" applyNumberFormat="1" applyFont="1" applyFill="1" applyBorder="1" applyAlignment="1">
      <alignment horizontal="center"/>
    </xf>
    <xf numFmtId="0" fontId="15" fillId="0" borderId="14" xfId="2" applyFont="1" applyFill="1" applyBorder="1"/>
    <xf numFmtId="164" fontId="15" fillId="0" borderId="14" xfId="6" applyNumberFormat="1" applyFont="1" applyFill="1" applyBorder="1"/>
    <xf numFmtId="0" fontId="15" fillId="0" borderId="1" xfId="2" applyFont="1" applyFill="1" applyBorder="1"/>
    <xf numFmtId="166" fontId="15" fillId="0" borderId="8" xfId="6" applyNumberFormat="1" applyFont="1" applyFill="1" applyBorder="1"/>
    <xf numFmtId="164" fontId="6" fillId="0" borderId="5" xfId="1" applyNumberFormat="1" applyFont="1" applyFill="1" applyBorder="1"/>
    <xf numFmtId="164" fontId="17" fillId="0" borderId="8" xfId="6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right"/>
    </xf>
    <xf numFmtId="164" fontId="6" fillId="0" borderId="8" xfId="7" applyNumberFormat="1" applyFont="1" applyFill="1" applyBorder="1"/>
    <xf numFmtId="168" fontId="6" fillId="0" borderId="8" xfId="2" applyNumberFormat="1" applyFont="1" applyFill="1" applyBorder="1" applyAlignment="1">
      <alignment horizontal="center"/>
    </xf>
    <xf numFmtId="168" fontId="8" fillId="0" borderId="13" xfId="1" applyNumberFormat="1" applyFont="1" applyFill="1" applyBorder="1" applyAlignment="1">
      <alignment horizontal="center"/>
    </xf>
    <xf numFmtId="168" fontId="10" fillId="0" borderId="13" xfId="1" applyNumberFormat="1" applyFont="1" applyFill="1" applyBorder="1" applyAlignment="1">
      <alignment horizontal="center"/>
    </xf>
    <xf numFmtId="168" fontId="8" fillId="0" borderId="5" xfId="1" applyNumberFormat="1" applyFont="1" applyFill="1" applyBorder="1" applyAlignment="1">
      <alignment horizontal="center"/>
    </xf>
    <xf numFmtId="168" fontId="10" fillId="0" borderId="5" xfId="1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165" fontId="6" fillId="0" borderId="0" xfId="1" applyFont="1" applyFill="1"/>
    <xf numFmtId="0" fontId="8" fillId="0" borderId="20" xfId="2" applyFont="1" applyFill="1" applyBorder="1"/>
    <xf numFmtId="164" fontId="6" fillId="0" borderId="19" xfId="2" applyNumberFormat="1" applyFont="1" applyFill="1" applyBorder="1" applyAlignment="1">
      <alignment horizontal="right"/>
    </xf>
    <xf numFmtId="164" fontId="6" fillId="0" borderId="1" xfId="1" applyNumberFormat="1" applyFont="1" applyFill="1" applyBorder="1"/>
    <xf numFmtId="0" fontId="24" fillId="0" borderId="19" xfId="2" applyFont="1" applyFill="1" applyBorder="1" applyAlignment="1">
      <alignment horizontal="left" wrapText="1" indent="2"/>
    </xf>
    <xf numFmtId="0" fontId="8" fillId="0" borderId="36" xfId="2" applyFont="1" applyFill="1" applyBorder="1"/>
    <xf numFmtId="164" fontId="8" fillId="0" borderId="19" xfId="2" applyNumberFormat="1" applyFont="1" applyFill="1" applyBorder="1"/>
    <xf numFmtId="0" fontId="6" fillId="0" borderId="4" xfId="2" applyFont="1" applyFill="1" applyBorder="1"/>
    <xf numFmtId="164" fontId="6" fillId="0" borderId="35" xfId="2" applyNumberFormat="1" applyFont="1" applyFill="1" applyBorder="1"/>
    <xf numFmtId="0" fontId="15" fillId="0" borderId="0" xfId="2" applyFont="1" applyFill="1" applyBorder="1" applyAlignment="1">
      <alignment horizontal="left"/>
    </xf>
    <xf numFmtId="173" fontId="10" fillId="0" borderId="8" xfId="2" applyNumberFormat="1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164" fontId="6" fillId="0" borderId="9" xfId="2" applyNumberFormat="1" applyFont="1" applyFill="1" applyBorder="1" applyAlignment="1">
      <alignment horizontal="center"/>
    </xf>
    <xf numFmtId="169" fontId="18" fillId="0" borderId="8" xfId="2" applyNumberFormat="1" applyFont="1" applyFill="1" applyBorder="1"/>
    <xf numFmtId="0" fontId="8" fillId="0" borderId="8" xfId="0" applyFont="1" applyFill="1" applyBorder="1" applyAlignment="1">
      <alignment horizontal="left" wrapText="1" indent="2"/>
    </xf>
    <xf numFmtId="168" fontId="8" fillId="0" borderId="2" xfId="1" applyNumberFormat="1" applyFont="1" applyFill="1" applyBorder="1" applyAlignment="1"/>
    <xf numFmtId="164" fontId="8" fillId="0" borderId="2" xfId="2" applyNumberFormat="1" applyFont="1" applyFill="1" applyBorder="1" applyAlignment="1"/>
    <xf numFmtId="168" fontId="8" fillId="0" borderId="4" xfId="1" applyNumberFormat="1" applyFont="1" applyFill="1" applyBorder="1" applyAlignment="1"/>
    <xf numFmtId="165" fontId="6" fillId="0" borderId="0" xfId="5" applyFont="1" applyFill="1"/>
    <xf numFmtId="168" fontId="8" fillId="0" borderId="1" xfId="1" applyNumberFormat="1" applyFont="1" applyFill="1" applyBorder="1" applyAlignment="1"/>
    <xf numFmtId="164" fontId="8" fillId="0" borderId="1" xfId="2" applyNumberFormat="1" applyFont="1" applyFill="1" applyBorder="1" applyAlignment="1"/>
    <xf numFmtId="164" fontId="10" fillId="0" borderId="13" xfId="2" applyNumberFormat="1" applyFont="1" applyFill="1" applyBorder="1"/>
    <xf numFmtId="164" fontId="8" fillId="0" borderId="24" xfId="2" applyNumberFormat="1" applyFont="1" applyFill="1" applyBorder="1"/>
    <xf numFmtId="164" fontId="8" fillId="0" borderId="36" xfId="2" applyNumberFormat="1" applyFont="1" applyFill="1" applyBorder="1"/>
    <xf numFmtId="164" fontId="8" fillId="0" borderId="2" xfId="2" applyNumberFormat="1" applyFont="1" applyFill="1" applyBorder="1"/>
    <xf numFmtId="0" fontId="14" fillId="0" borderId="39" xfId="2" applyFont="1" applyFill="1" applyBorder="1" applyAlignment="1">
      <alignment wrapText="1"/>
    </xf>
    <xf numFmtId="0" fontId="14" fillId="0" borderId="43" xfId="2" applyFont="1" applyFill="1" applyBorder="1" applyAlignment="1">
      <alignment wrapText="1"/>
    </xf>
    <xf numFmtId="164" fontId="13" fillId="0" borderId="9" xfId="2" applyNumberFormat="1" applyFont="1" applyFill="1" applyBorder="1" applyAlignment="1">
      <alignment horizontal="center"/>
    </xf>
    <xf numFmtId="0" fontId="13" fillId="0" borderId="9" xfId="2" applyFont="1" applyFill="1" applyBorder="1"/>
    <xf numFmtId="168" fontId="12" fillId="0" borderId="9" xfId="1" applyNumberFormat="1" applyFont="1" applyFill="1" applyBorder="1" applyAlignment="1">
      <alignment horizontal="center"/>
    </xf>
    <xf numFmtId="168" fontId="6" fillId="0" borderId="15" xfId="1" applyNumberFormat="1" applyFont="1" applyFill="1" applyBorder="1"/>
    <xf numFmtId="174" fontId="6" fillId="0" borderId="8" xfId="13" applyNumberFormat="1" applyFont="1" applyFill="1" applyBorder="1" applyAlignment="1">
      <alignment horizontal="center"/>
    </xf>
    <xf numFmtId="174" fontId="8" fillId="0" borderId="8" xfId="13" applyNumberFormat="1" applyFont="1" applyFill="1" applyBorder="1" applyAlignment="1">
      <alignment horizontal="center"/>
    </xf>
    <xf numFmtId="3" fontId="6" fillId="0" borderId="27" xfId="2" applyNumberFormat="1" applyFont="1" applyFill="1" applyBorder="1" applyAlignment="1">
      <alignment horizontal="center"/>
    </xf>
    <xf numFmtId="3" fontId="8" fillId="0" borderId="2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left" wrapText="1" indent="1"/>
    </xf>
    <xf numFmtId="164" fontId="10" fillId="0" borderId="8" xfId="10" applyNumberFormat="1" applyFont="1" applyFill="1" applyBorder="1"/>
    <xf numFmtId="0" fontId="23" fillId="0" borderId="8" xfId="2" applyFont="1" applyFill="1" applyBorder="1" applyAlignment="1">
      <alignment horizontal="left" vertical="justify" indent="2"/>
    </xf>
    <xf numFmtId="164" fontId="8" fillId="0" borderId="8" xfId="2" applyNumberFormat="1" applyFont="1" applyFill="1" applyBorder="1" applyAlignment="1">
      <alignment horizontal="center" vertical="center"/>
    </xf>
    <xf numFmtId="171" fontId="6" fillId="0" borderId="22" xfId="1" applyNumberFormat="1" applyFont="1" applyFill="1" applyBorder="1" applyAlignment="1">
      <alignment horizontal="center"/>
    </xf>
    <xf numFmtId="168" fontId="18" fillId="0" borderId="22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 indent="2"/>
    </xf>
    <xf numFmtId="0" fontId="12" fillId="0" borderId="13" xfId="2" applyFont="1" applyFill="1" applyBorder="1" applyAlignment="1">
      <alignment horizontal="left"/>
    </xf>
    <xf numFmtId="0" fontId="17" fillId="0" borderId="8" xfId="0" applyFont="1" applyFill="1" applyBorder="1" applyAlignment="1">
      <alignment horizontal="left" indent="2"/>
    </xf>
    <xf numFmtId="164" fontId="6" fillId="0" borderId="9" xfId="1" applyNumberFormat="1" applyFont="1" applyFill="1" applyBorder="1"/>
    <xf numFmtId="164" fontId="6" fillId="0" borderId="4" xfId="1" applyNumberFormat="1" applyFont="1" applyFill="1" applyBorder="1"/>
    <xf numFmtId="0" fontId="20" fillId="0" borderId="45" xfId="2" applyFont="1" applyFill="1" applyBorder="1" applyAlignment="1">
      <alignment horizontal="center"/>
    </xf>
    <xf numFmtId="0" fontId="20" fillId="0" borderId="35" xfId="2" applyFont="1" applyFill="1" applyBorder="1" applyAlignment="1">
      <alignment horizontal="center"/>
    </xf>
    <xf numFmtId="0" fontId="4" fillId="0" borderId="44" xfId="2" applyFont="1" applyFill="1" applyBorder="1" applyAlignment="1">
      <alignment horizontal="center" vertical="top"/>
    </xf>
    <xf numFmtId="0" fontId="14" fillId="0" borderId="2" xfId="2" applyFont="1" applyFill="1" applyBorder="1" applyAlignment="1">
      <alignment horizontal="center" vertical="top"/>
    </xf>
    <xf numFmtId="0" fontId="15" fillId="0" borderId="35" xfId="2" applyFont="1" applyFill="1" applyBorder="1" applyAlignment="1">
      <alignment wrapText="1"/>
    </xf>
    <xf numFmtId="0" fontId="16" fillId="0" borderId="19" xfId="2" applyFont="1" applyFill="1" applyBorder="1" applyAlignment="1">
      <alignment horizontal="left" indent="1"/>
    </xf>
    <xf numFmtId="0" fontId="14" fillId="0" borderId="19" xfId="2" applyFont="1" applyFill="1" applyBorder="1" applyAlignment="1">
      <alignment horizontal="left" indent="2"/>
    </xf>
    <xf numFmtId="0" fontId="15" fillId="0" borderId="19" xfId="2" applyFont="1" applyFill="1" applyBorder="1" applyAlignment="1">
      <alignment horizontal="left" wrapText="1" indent="1" shrinkToFit="1"/>
    </xf>
    <xf numFmtId="0" fontId="6" fillId="0" borderId="19" xfId="0" applyFont="1" applyFill="1" applyBorder="1" applyAlignment="1">
      <alignment horizontal="left" wrapText="1" indent="2"/>
    </xf>
    <xf numFmtId="0" fontId="14" fillId="0" borderId="19" xfId="0" applyFont="1" applyFill="1" applyBorder="1" applyAlignment="1">
      <alignment horizontal="left" wrapText="1" indent="2"/>
    </xf>
    <xf numFmtId="0" fontId="6" fillId="0" borderId="19" xfId="2" applyFont="1" applyFill="1" applyBorder="1" applyAlignment="1">
      <alignment horizontal="left" wrapText="1" indent="3"/>
    </xf>
    <xf numFmtId="0" fontId="8" fillId="0" borderId="19" xfId="2" applyFont="1" applyFill="1" applyBorder="1" applyAlignment="1">
      <alignment horizontal="right" wrapText="1" indent="3"/>
    </xf>
    <xf numFmtId="0" fontId="24" fillId="0" borderId="19" xfId="0" applyFont="1" applyFill="1" applyBorder="1" applyAlignment="1">
      <alignment horizontal="left" indent="2"/>
    </xf>
    <xf numFmtId="0" fontId="21" fillId="0" borderId="19" xfId="0" applyFont="1" applyFill="1" applyBorder="1" applyAlignment="1">
      <alignment horizontal="left" wrapText="1" indent="2"/>
    </xf>
    <xf numFmtId="0" fontId="21" fillId="0" borderId="19" xfId="0" applyFont="1" applyFill="1" applyBorder="1" applyAlignment="1">
      <alignment horizontal="left" indent="2"/>
    </xf>
    <xf numFmtId="9" fontId="3" fillId="0" borderId="46" xfId="16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indent="2"/>
    </xf>
    <xf numFmtId="0" fontId="14" fillId="0" borderId="19" xfId="2" applyFont="1" applyFill="1" applyBorder="1" applyAlignment="1">
      <alignment horizontal="left" vertical="justify" indent="2"/>
    </xf>
    <xf numFmtId="0" fontId="14" fillId="0" borderId="19" xfId="0" applyFont="1" applyFill="1" applyBorder="1" applyAlignment="1">
      <alignment horizontal="left" vertical="justify" indent="2"/>
    </xf>
    <xf numFmtId="0" fontId="36" fillId="0" borderId="19" xfId="2" applyFont="1" applyFill="1" applyBorder="1" applyAlignment="1">
      <alignment horizontal="left" wrapText="1" indent="1"/>
    </xf>
    <xf numFmtId="0" fontId="30" fillId="0" borderId="19" xfId="2" applyFont="1" applyFill="1" applyBorder="1" applyAlignment="1">
      <alignment horizontal="left" wrapText="1" indent="1"/>
    </xf>
    <xf numFmtId="0" fontId="6" fillId="0" borderId="19" xfId="2" applyFont="1" applyFill="1" applyBorder="1" applyAlignment="1">
      <alignment horizontal="left" wrapText="1" indent="1"/>
    </xf>
    <xf numFmtId="0" fontId="38" fillId="0" borderId="19" xfId="2" applyFont="1" applyFill="1" applyBorder="1" applyAlignment="1">
      <alignment horizontal="left" wrapText="1" indent="1"/>
    </xf>
    <xf numFmtId="0" fontId="14" fillId="0" borderId="36" xfId="0" applyFont="1" applyFill="1" applyBorder="1" applyAlignment="1">
      <alignment horizontal="left" wrapText="1" indent="2"/>
    </xf>
    <xf numFmtId="0" fontId="26" fillId="0" borderId="19" xfId="2" applyFont="1" applyFill="1" applyBorder="1" applyAlignment="1">
      <alignment horizontal="left" wrapText="1" indent="1"/>
    </xf>
    <xf numFmtId="0" fontId="8" fillId="0" borderId="36" xfId="2" applyFont="1" applyFill="1" applyBorder="1" applyAlignment="1">
      <alignment wrapText="1"/>
    </xf>
    <xf numFmtId="0" fontId="22" fillId="0" borderId="19" xfId="2" applyFont="1" applyFill="1" applyBorder="1" applyAlignment="1">
      <alignment horizontal="left" vertical="justify" indent="2"/>
    </xf>
    <xf numFmtId="0" fontId="22" fillId="0" borderId="36" xfId="2" applyFont="1" applyFill="1" applyBorder="1" applyAlignment="1">
      <alignment horizontal="left" indent="1"/>
    </xf>
    <xf numFmtId="0" fontId="15" fillId="0" borderId="19" xfId="2" applyFont="1" applyFill="1" applyBorder="1" applyAlignment="1">
      <alignment wrapText="1"/>
    </xf>
    <xf numFmtId="0" fontId="14" fillId="0" borderId="19" xfId="0" applyFont="1" applyFill="1" applyBorder="1" applyAlignment="1">
      <alignment horizontal="left" vertical="top" wrapText="1" indent="2"/>
    </xf>
    <xf numFmtId="164" fontId="8" fillId="0" borderId="24" xfId="1" applyNumberFormat="1" applyFont="1" applyFill="1" applyBorder="1"/>
    <xf numFmtId="0" fontId="18" fillId="0" borderId="19" xfId="2" applyFont="1" applyFill="1" applyBorder="1" applyAlignment="1">
      <alignment horizontal="left" wrapText="1" indent="1"/>
    </xf>
    <xf numFmtId="0" fontId="27" fillId="0" borderId="35" xfId="2" applyFont="1" applyFill="1" applyBorder="1"/>
    <xf numFmtId="0" fontId="14" fillId="0" borderId="19" xfId="2" applyFont="1" applyFill="1" applyBorder="1" applyAlignment="1">
      <alignment horizontal="left" wrapText="1" indent="2"/>
    </xf>
    <xf numFmtId="0" fontId="18" fillId="0" borderId="19" xfId="0" applyFont="1" applyFill="1" applyBorder="1" applyAlignment="1">
      <alignment horizontal="left" indent="1"/>
    </xf>
    <xf numFmtId="0" fontId="8" fillId="0" borderId="35" xfId="2" applyFont="1" applyFill="1" applyBorder="1" applyAlignment="1">
      <alignment horizontal="right" wrapText="1" indent="3"/>
    </xf>
    <xf numFmtId="0" fontId="18" fillId="0" borderId="19" xfId="2" applyFont="1" applyFill="1" applyBorder="1" applyAlignment="1">
      <alignment horizontal="left" wrapText="1" indent="3"/>
    </xf>
    <xf numFmtId="0" fontId="14" fillId="0" borderId="47" xfId="0" applyFont="1" applyFill="1" applyBorder="1" applyAlignment="1">
      <alignment horizontal="left" wrapText="1" indent="2"/>
    </xf>
    <xf numFmtId="164" fontId="21" fillId="0" borderId="19" xfId="2" applyNumberFormat="1" applyFont="1" applyFill="1" applyBorder="1" applyAlignment="1">
      <alignment horizontal="left" vertical="top" wrapText="1" indent="2"/>
    </xf>
    <xf numFmtId="0" fontId="6" fillId="0" borderId="19" xfId="2" applyFont="1" applyFill="1" applyBorder="1" applyAlignment="1">
      <alignment horizontal="left" vertical="top" wrapText="1" indent="2"/>
    </xf>
    <xf numFmtId="0" fontId="5" fillId="0" borderId="19" xfId="2" applyFont="1" applyFill="1" applyBorder="1" applyAlignment="1">
      <alignment horizontal="left" indent="2"/>
    </xf>
    <xf numFmtId="0" fontId="3" fillId="0" borderId="35" xfId="2" applyFont="1" applyFill="1" applyBorder="1" applyAlignment="1">
      <alignment horizontal="left" vertical="top" wrapText="1" indent="2"/>
    </xf>
    <xf numFmtId="0" fontId="15" fillId="0" borderId="35" xfId="2" applyFont="1" applyFill="1" applyBorder="1" applyAlignment="1">
      <alignment horizontal="left"/>
    </xf>
    <xf numFmtId="0" fontId="15" fillId="0" borderId="19" xfId="2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vertical="top" wrapText="1" indent="2"/>
    </xf>
    <xf numFmtId="0" fontId="11" fillId="0" borderId="19" xfId="2" applyFont="1" applyFill="1" applyBorder="1" applyAlignment="1">
      <alignment horizontal="left" wrapText="1" indent="1"/>
    </xf>
    <xf numFmtId="0" fontId="15" fillId="0" borderId="35" xfId="2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indent="1"/>
    </xf>
    <xf numFmtId="0" fontId="6" fillId="0" borderId="19" xfId="2" applyFont="1" applyFill="1" applyBorder="1" applyAlignment="1">
      <alignment horizontal="right" wrapText="1" indent="3"/>
    </xf>
    <xf numFmtId="164" fontId="8" fillId="0" borderId="24" xfId="1" applyNumberFormat="1" applyFont="1" applyFill="1" applyBorder="1" applyAlignment="1">
      <alignment wrapText="1"/>
    </xf>
    <xf numFmtId="164" fontId="24" fillId="0" borderId="19" xfId="2" applyNumberFormat="1" applyFont="1" applyFill="1" applyBorder="1"/>
    <xf numFmtId="0" fontId="15" fillId="0" borderId="45" xfId="2" applyFont="1" applyFill="1" applyBorder="1" applyAlignment="1">
      <alignment horizontal="left" wrapText="1"/>
    </xf>
    <xf numFmtId="0" fontId="15" fillId="0" borderId="45" xfId="2" applyFont="1" applyFill="1" applyBorder="1" applyAlignment="1">
      <alignment horizontal="left"/>
    </xf>
    <xf numFmtId="0" fontId="14" fillId="0" borderId="19" xfId="0" applyFont="1" applyFill="1" applyBorder="1" applyAlignment="1">
      <alignment horizontal="right" wrapText="1" indent="2"/>
    </xf>
    <xf numFmtId="0" fontId="15" fillId="0" borderId="24" xfId="2" applyFont="1" applyFill="1" applyBorder="1" applyAlignment="1">
      <alignment horizontal="left" wrapText="1"/>
    </xf>
    <xf numFmtId="0" fontId="15" fillId="0" borderId="35" xfId="2" applyFont="1" applyFill="1" applyBorder="1"/>
    <xf numFmtId="0" fontId="19" fillId="0" borderId="19" xfId="2" applyFont="1" applyFill="1" applyBorder="1" applyAlignment="1">
      <alignment wrapText="1"/>
    </xf>
    <xf numFmtId="0" fontId="15" fillId="0" borderId="19" xfId="2" applyFont="1" applyFill="1" applyBorder="1" applyAlignment="1">
      <alignment horizontal="left" wrapText="1" indent="1"/>
    </xf>
    <xf numFmtId="0" fontId="14" fillId="0" borderId="36" xfId="2" applyFont="1" applyFill="1" applyBorder="1" applyAlignment="1">
      <alignment horizontal="left" wrapText="1" indent="2"/>
    </xf>
    <xf numFmtId="0" fontId="19" fillId="0" borderId="24" xfId="2" applyFont="1" applyFill="1" applyBorder="1" applyAlignment="1">
      <alignment wrapText="1"/>
    </xf>
    <xf numFmtId="0" fontId="6" fillId="0" borderId="19" xfId="0" applyFont="1" applyFill="1" applyBorder="1" applyAlignment="1">
      <alignment horizontal="left" vertical="top" wrapText="1" indent="2"/>
    </xf>
    <xf numFmtId="0" fontId="8" fillId="0" borderId="35" xfId="2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right" vertical="top" wrapText="1"/>
    </xf>
    <xf numFmtId="0" fontId="6" fillId="0" borderId="19" xfId="2" applyFont="1" applyFill="1" applyBorder="1" applyAlignment="1">
      <alignment horizontal="right" vertical="top" wrapText="1" indent="3"/>
    </xf>
    <xf numFmtId="0" fontId="8" fillId="0" borderId="19" xfId="2" applyFont="1" applyFill="1" applyBorder="1" applyAlignment="1">
      <alignment horizontal="left" indent="1"/>
    </xf>
    <xf numFmtId="0" fontId="8" fillId="0" borderId="24" xfId="2" applyFont="1" applyFill="1" applyBorder="1" applyAlignment="1">
      <alignment horizontal="right" wrapText="1" indent="3"/>
    </xf>
    <xf numFmtId="0" fontId="19" fillId="0" borderId="33" xfId="2" applyFont="1" applyFill="1" applyBorder="1" applyAlignment="1">
      <alignment wrapText="1"/>
    </xf>
    <xf numFmtId="0" fontId="40" fillId="0" borderId="19" xfId="2" applyFont="1" applyFill="1" applyBorder="1" applyAlignment="1">
      <alignment horizontal="left" indent="1"/>
    </xf>
    <xf numFmtId="0" fontId="15" fillId="0" borderId="36" xfId="2" applyFont="1" applyFill="1" applyBorder="1" applyAlignment="1">
      <alignment horizontal="left" wrapText="1" indent="1"/>
    </xf>
    <xf numFmtId="0" fontId="16" fillId="0" borderId="24" xfId="2" applyFont="1" applyFill="1" applyBorder="1" applyAlignment="1">
      <alignment horizontal="left" indent="1"/>
    </xf>
    <xf numFmtId="0" fontId="8" fillId="0" borderId="36" xfId="2" applyFont="1" applyFill="1" applyBorder="1" applyAlignment="1">
      <alignment vertical="center" wrapText="1"/>
    </xf>
    <xf numFmtId="0" fontId="19" fillId="0" borderId="24" xfId="2" applyFont="1" applyFill="1" applyBorder="1"/>
    <xf numFmtId="0" fontId="6" fillId="0" borderId="19" xfId="2" applyFont="1" applyFill="1" applyBorder="1" applyAlignment="1">
      <alignment horizontal="left" indent="2"/>
    </xf>
    <xf numFmtId="0" fontId="17" fillId="0" borderId="19" xfId="2" applyFont="1" applyFill="1" applyBorder="1" applyAlignment="1">
      <alignment horizontal="left" wrapText="1" indent="1" shrinkToFit="1"/>
    </xf>
    <xf numFmtId="0" fontId="19" fillId="0" borderId="35" xfId="2" applyFont="1" applyFill="1" applyBorder="1" applyAlignment="1">
      <alignment horizontal="left"/>
    </xf>
    <xf numFmtId="0" fontId="15" fillId="0" borderId="24" xfId="2" applyFont="1" applyFill="1" applyBorder="1" applyAlignment="1">
      <alignment horizontal="left"/>
    </xf>
    <xf numFmtId="0" fontId="21" fillId="0" borderId="19" xfId="2" applyFont="1" applyFill="1" applyBorder="1" applyAlignment="1">
      <alignment horizontal="left" indent="1"/>
    </xf>
    <xf numFmtId="0" fontId="15" fillId="0" borderId="19" xfId="0" applyFont="1" applyFill="1" applyBorder="1" applyAlignment="1">
      <alignment horizontal="left" indent="1"/>
    </xf>
    <xf numFmtId="0" fontId="14" fillId="0" borderId="36" xfId="0" applyFont="1" applyFill="1" applyBorder="1" applyAlignment="1">
      <alignment horizontal="left" vertical="top" wrapText="1" indent="2"/>
    </xf>
    <xf numFmtId="0" fontId="6" fillId="0" borderId="36" xfId="2" applyFont="1" applyFill="1" applyBorder="1" applyAlignment="1">
      <alignment horizontal="left" wrapText="1" indent="1"/>
    </xf>
    <xf numFmtId="0" fontId="14" fillId="0" borderId="35" xfId="0" applyFont="1" applyFill="1" applyBorder="1" applyAlignment="1">
      <alignment horizontal="left" wrapText="1" indent="2"/>
    </xf>
    <xf numFmtId="164" fontId="15" fillId="0" borderId="44" xfId="2" applyNumberFormat="1" applyFont="1" applyFill="1" applyBorder="1"/>
    <xf numFmtId="168" fontId="15" fillId="0" borderId="26" xfId="1" applyNumberFormat="1" applyFont="1" applyFill="1" applyBorder="1"/>
    <xf numFmtId="0" fontId="9" fillId="0" borderId="2" xfId="0" applyFont="1" applyFill="1" applyBorder="1" applyAlignment="1">
      <alignment vertical="justify"/>
    </xf>
    <xf numFmtId="0" fontId="19" fillId="0" borderId="21" xfId="2" applyFont="1" applyFill="1" applyBorder="1"/>
    <xf numFmtId="0" fontId="6" fillId="0" borderId="1" xfId="2" applyFont="1" applyFill="1" applyBorder="1" applyAlignment="1">
      <alignment horizontal="center" vertical="center" wrapText="1"/>
    </xf>
    <xf numFmtId="168" fontId="8" fillId="0" borderId="18" xfId="1" applyNumberFormat="1" applyFont="1" applyFill="1" applyBorder="1"/>
    <xf numFmtId="0" fontId="14" fillId="0" borderId="1" xfId="2" applyFont="1" applyFill="1" applyBorder="1" applyAlignment="1">
      <alignment horizontal="center" vertical="top"/>
    </xf>
    <xf numFmtId="0" fontId="10" fillId="0" borderId="13" xfId="2" applyFont="1" applyFill="1" applyBorder="1" applyAlignment="1">
      <alignment horizontal="left" indent="1"/>
    </xf>
    <xf numFmtId="0" fontId="8" fillId="0" borderId="13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42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/>
    </xf>
    <xf numFmtId="173" fontId="6" fillId="0" borderId="47" xfId="2" applyNumberFormat="1" applyFont="1" applyFill="1" applyBorder="1" applyAlignment="1">
      <alignment horizontal="center"/>
    </xf>
    <xf numFmtId="169" fontId="6" fillId="0" borderId="47" xfId="2" applyNumberFormat="1" applyFont="1" applyFill="1" applyBorder="1"/>
    <xf numFmtId="173" fontId="8" fillId="0" borderId="47" xfId="2" applyNumberFormat="1" applyFont="1" applyFill="1" applyBorder="1" applyAlignment="1">
      <alignment horizontal="center"/>
    </xf>
    <xf numFmtId="169" fontId="14" fillId="0" borderId="47" xfId="2" applyNumberFormat="1" applyFont="1" applyFill="1" applyBorder="1"/>
    <xf numFmtId="167" fontId="8" fillId="0" borderId="48" xfId="1" applyNumberFormat="1" applyFont="1" applyFill="1" applyBorder="1" applyAlignment="1">
      <alignment horizontal="center"/>
    </xf>
    <xf numFmtId="168" fontId="6" fillId="0" borderId="47" xfId="1" applyNumberFormat="1" applyFont="1" applyFill="1" applyBorder="1" applyAlignment="1">
      <alignment horizontal="center"/>
    </xf>
    <xf numFmtId="164" fontId="21" fillId="0" borderId="47" xfId="2" applyNumberFormat="1" applyFont="1" applyFill="1" applyBorder="1"/>
    <xf numFmtId="168" fontId="6" fillId="0" borderId="47" xfId="1" applyNumberFormat="1" applyFont="1" applyFill="1" applyBorder="1" applyAlignment="1">
      <alignment horizontal="right"/>
    </xf>
    <xf numFmtId="0" fontId="6" fillId="0" borderId="47" xfId="2" applyFont="1" applyFill="1" applyBorder="1" applyAlignment="1">
      <alignment horizontal="center"/>
    </xf>
    <xf numFmtId="171" fontId="6" fillId="0" borderId="47" xfId="1" applyNumberFormat="1" applyFont="1" applyFill="1" applyBorder="1"/>
    <xf numFmtId="173" fontId="18" fillId="0" borderId="47" xfId="2" applyNumberFormat="1" applyFont="1" applyFill="1" applyBorder="1" applyAlignment="1">
      <alignment horizontal="center"/>
    </xf>
    <xf numFmtId="173" fontId="8" fillId="0" borderId="48" xfId="2" applyNumberFormat="1" applyFont="1" applyFill="1" applyBorder="1" applyAlignment="1">
      <alignment horizontal="center"/>
    </xf>
    <xf numFmtId="173" fontId="8" fillId="0" borderId="0" xfId="2" applyNumberFormat="1" applyFont="1" applyFill="1" applyBorder="1" applyAlignment="1">
      <alignment horizontal="center"/>
    </xf>
    <xf numFmtId="168" fontId="8" fillId="0" borderId="3" xfId="1" applyNumberFormat="1" applyFont="1" applyFill="1" applyBorder="1"/>
    <xf numFmtId="0" fontId="8" fillId="0" borderId="5" xfId="2" applyFont="1" applyFill="1" applyBorder="1" applyAlignment="1">
      <alignment horizontal="right"/>
    </xf>
    <xf numFmtId="0" fontId="8" fillId="0" borderId="23" xfId="2" applyFont="1" applyFill="1" applyBorder="1" applyAlignment="1">
      <alignment horizontal="right"/>
    </xf>
    <xf numFmtId="168" fontId="8" fillId="0" borderId="49" xfId="1" applyNumberFormat="1" applyFont="1" applyFill="1" applyBorder="1"/>
    <xf numFmtId="0" fontId="6" fillId="0" borderId="25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right"/>
    </xf>
    <xf numFmtId="164" fontId="14" fillId="0" borderId="22" xfId="2" applyNumberFormat="1" applyFont="1" applyFill="1" applyBorder="1"/>
    <xf numFmtId="164" fontId="15" fillId="0" borderId="22" xfId="2" applyNumberFormat="1" applyFont="1" applyFill="1" applyBorder="1"/>
    <xf numFmtId="0" fontId="10" fillId="0" borderId="22" xfId="0" applyFont="1" applyFill="1" applyBorder="1" applyAlignment="1">
      <alignment horizontal="left" indent="1"/>
    </xf>
    <xf numFmtId="164" fontId="21" fillId="0" borderId="22" xfId="2" applyNumberFormat="1" applyFont="1" applyFill="1" applyBorder="1"/>
    <xf numFmtId="164" fontId="15" fillId="0" borderId="27" xfId="6" applyNumberFormat="1" applyFont="1" applyFill="1" applyBorder="1"/>
    <xf numFmtId="168" fontId="10" fillId="0" borderId="22" xfId="1" applyNumberFormat="1" applyFont="1" applyFill="1" applyBorder="1" applyAlignment="1">
      <alignment horizontal="center"/>
    </xf>
    <xf numFmtId="164" fontId="8" fillId="0" borderId="22" xfId="2" applyNumberFormat="1" applyFont="1" applyFill="1" applyBorder="1" applyAlignment="1">
      <alignment horizontal="right"/>
    </xf>
    <xf numFmtId="164" fontId="8" fillId="0" borderId="22" xfId="7" applyNumberFormat="1" applyFont="1" applyFill="1" applyBorder="1"/>
    <xf numFmtId="164" fontId="6" fillId="0" borderId="22" xfId="7" applyNumberFormat="1" applyFont="1" applyFill="1" applyBorder="1"/>
    <xf numFmtId="164" fontId="6" fillId="0" borderId="40" xfId="7" applyNumberFormat="1" applyFont="1" applyFill="1" applyBorder="1"/>
    <xf numFmtId="0" fontId="6" fillId="0" borderId="40" xfId="2" applyFont="1" applyFill="1" applyBorder="1"/>
    <xf numFmtId="164" fontId="8" fillId="0" borderId="23" xfId="7" applyNumberFormat="1" applyFont="1" applyFill="1" applyBorder="1"/>
    <xf numFmtId="168" fontId="8" fillId="0" borderId="16" xfId="1" applyNumberFormat="1" applyFont="1" applyFill="1" applyBorder="1"/>
    <xf numFmtId="168" fontId="8" fillId="0" borderId="23" xfId="1" applyNumberFormat="1" applyFont="1" applyFill="1" applyBorder="1"/>
    <xf numFmtId="168" fontId="8" fillId="0" borderId="50" xfId="1" applyNumberFormat="1" applyFont="1" applyFill="1" applyBorder="1"/>
    <xf numFmtId="0" fontId="8" fillId="0" borderId="5" xfId="2" applyFont="1" applyFill="1" applyBorder="1" applyAlignment="1">
      <alignment wrapText="1"/>
    </xf>
    <xf numFmtId="0" fontId="5" fillId="0" borderId="8" xfId="2" applyFont="1" applyFill="1" applyBorder="1" applyAlignment="1">
      <alignment horizontal="left" indent="2"/>
    </xf>
    <xf numFmtId="0" fontId="3" fillId="0" borderId="13" xfId="2" applyFont="1" applyFill="1" applyBorder="1" applyAlignment="1">
      <alignment horizontal="left" vertical="top" wrapText="1" indent="2"/>
    </xf>
    <xf numFmtId="0" fontId="3" fillId="0" borderId="13" xfId="2" applyFont="1" applyFill="1" applyBorder="1" applyAlignment="1">
      <alignment horizontal="left" indent="2"/>
    </xf>
    <xf numFmtId="168" fontId="6" fillId="0" borderId="4" xfId="1" applyNumberFormat="1" applyFont="1" applyFill="1" applyBorder="1" applyAlignment="1">
      <alignment horizontal="center"/>
    </xf>
    <xf numFmtId="168" fontId="6" fillId="0" borderId="16" xfId="1" applyNumberFormat="1" applyFont="1" applyFill="1" applyBorder="1"/>
    <xf numFmtId="0" fontId="8" fillId="0" borderId="18" xfId="2" applyFont="1" applyFill="1" applyBorder="1" applyAlignment="1">
      <alignment horizontal="left" indent="1"/>
    </xf>
    <xf numFmtId="168" fontId="8" fillId="0" borderId="6" xfId="1" applyNumberFormat="1" applyFont="1" applyFill="1" applyBorder="1" applyAlignment="1">
      <alignment horizontal="right"/>
    </xf>
    <xf numFmtId="168" fontId="8" fillId="0" borderId="18" xfId="1" applyNumberFormat="1" applyFont="1" applyFill="1" applyBorder="1" applyAlignment="1">
      <alignment horizontal="right"/>
    </xf>
    <xf numFmtId="0" fontId="6" fillId="0" borderId="44" xfId="2" applyFont="1" applyFill="1" applyBorder="1"/>
    <xf numFmtId="0" fontId="6" fillId="0" borderId="37" xfId="2" applyFont="1" applyFill="1" applyBorder="1"/>
    <xf numFmtId="0" fontId="6" fillId="0" borderId="26" xfId="2" applyFont="1" applyFill="1" applyBorder="1"/>
    <xf numFmtId="164" fontId="8" fillId="0" borderId="3" xfId="2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75" fontId="8" fillId="0" borderId="18" xfId="14" applyNumberFormat="1" applyFont="1" applyFill="1" applyBorder="1"/>
    <xf numFmtId="0" fontId="14" fillId="0" borderId="0" xfId="2" applyFont="1" applyFill="1" applyBorder="1" applyAlignment="1">
      <alignment horizontal="right" vertical="top" wrapText="1"/>
    </xf>
    <xf numFmtId="0" fontId="14" fillId="0" borderId="0" xfId="2" applyFont="1" applyFill="1" applyBorder="1" applyAlignment="1">
      <alignment horizontal="right" wrapText="1"/>
    </xf>
    <xf numFmtId="0" fontId="19" fillId="0" borderId="0" xfId="2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7" fillId="0" borderId="25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justify" wrapText="1"/>
    </xf>
    <xf numFmtId="0" fontId="9" fillId="0" borderId="0" xfId="0" applyFont="1" applyFill="1" applyAlignment="1">
      <alignment horizontal="center" vertical="justify" wrapText="1"/>
    </xf>
    <xf numFmtId="0" fontId="9" fillId="0" borderId="37" xfId="0" applyFont="1" applyFill="1" applyBorder="1" applyAlignment="1">
      <alignment horizontal="center" vertical="justify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4" fillId="0" borderId="35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/>
    </xf>
    <xf numFmtId="0" fontId="13" fillId="0" borderId="44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center" vertical="justify" wrapText="1"/>
    </xf>
    <xf numFmtId="0" fontId="19" fillId="0" borderId="33" xfId="2" applyFont="1" applyFill="1" applyBorder="1" applyAlignment="1">
      <alignment horizontal="left" vertical="top" wrapText="1"/>
    </xf>
    <xf numFmtId="0" fontId="19" fillId="0" borderId="32" xfId="2" applyFont="1" applyFill="1" applyBorder="1" applyAlignment="1">
      <alignment horizontal="left" vertical="top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32" fillId="0" borderId="42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37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19" fillId="0" borderId="0" xfId="2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4" fillId="0" borderId="20" xfId="2" applyFont="1" applyFill="1" applyBorder="1" applyAlignment="1">
      <alignment horizontal="center" wrapText="1"/>
    </xf>
    <xf numFmtId="0" fontId="19" fillId="0" borderId="37" xfId="2" applyFont="1" applyFill="1" applyBorder="1" applyAlignment="1">
      <alignment horizontal="center" vertical="center" wrapText="1"/>
    </xf>
  </cellXfs>
  <cellStyles count="48">
    <cellStyle name="Excel Built-in Normal" xfId="18"/>
    <cellStyle name="Обычный" xfId="0" builtinId="0"/>
    <cellStyle name="Обычный 2" xfId="4"/>
    <cellStyle name="Обычный 2 2" xfId="19"/>
    <cellStyle name="Обычный 2 3" xfId="20"/>
    <cellStyle name="Обычный 2_Fin край 2012" xfId="21"/>
    <cellStyle name="Обычный 3" xfId="22"/>
    <cellStyle name="Обычный 3 2" xfId="23"/>
    <cellStyle name="Обычный 3 2 2" xfId="24"/>
    <cellStyle name="Обычный 3 2 3" xfId="25"/>
    <cellStyle name="Обычный 3 3" xfId="26"/>
    <cellStyle name="Обычный 3 3 2" xfId="27"/>
    <cellStyle name="Обычный 3 4" xfId="28"/>
    <cellStyle name="Обычный 3 5" xfId="29"/>
    <cellStyle name="Обычный 3 6" xfId="30"/>
    <cellStyle name="Обычный 3 6 2" xfId="31"/>
    <cellStyle name="Обычный 3 7" xfId="32"/>
    <cellStyle name="Обычный 3 8" xfId="33"/>
    <cellStyle name="Обычный 4" xfId="34"/>
    <cellStyle name="Обычный 4 2" xfId="35"/>
    <cellStyle name="Обычный 5" xfId="36"/>
    <cellStyle name="Обычный 6" xfId="37"/>
    <cellStyle name="Обычный 7" xfId="38"/>
    <cellStyle name="Обычный Лена" xfId="15"/>
    <cellStyle name="Обычный_Таблицы Мун.заказ Стационар" xfId="2"/>
    <cellStyle name="Примечание 2" xfId="39"/>
    <cellStyle name="Процентный 2" xfId="16"/>
    <cellStyle name="Финансовый" xfId="1" builtinId="3"/>
    <cellStyle name="Финансовый [0]_Таблицы Мун.заказ Стационар" xfId="3"/>
    <cellStyle name="Финансовый [0]_Таблицы Мун.заказ Стационар 2" xfId="6"/>
    <cellStyle name="Финансовый [0]_Таблицы Мун.заказ Стационар 3" xfId="7"/>
    <cellStyle name="Финансовый [0]_Таблицы Мун.заказ Стационар 5" xfId="9"/>
    <cellStyle name="Финансовый [0]_Таблицы Мун.заказ Стационар 7" xfId="10"/>
    <cellStyle name="Финансовый [0]_Таблицы Мун.заказ Стационар 8" xfId="11"/>
    <cellStyle name="Финансовый 10" xfId="17"/>
    <cellStyle name="Финансовый 2" xfId="5"/>
    <cellStyle name="Финансовый 2 2" xfId="40"/>
    <cellStyle name="Финансовый 2 3" xfId="41"/>
    <cellStyle name="Финансовый 3" xfId="42"/>
    <cellStyle name="Финансовый 3 2" xfId="43"/>
    <cellStyle name="Финансовый 3 2 2" xfId="44"/>
    <cellStyle name="Финансовый 3 3" xfId="45"/>
    <cellStyle name="Финансовый 3 4" xfId="46"/>
    <cellStyle name="Финансовый 4" xfId="47"/>
    <cellStyle name="Финансовый_Таблицы Мун.заказ Стационар" xfId="8"/>
    <cellStyle name="Финансовый_Таблицы Мун.заказ Стационар 4" xfId="12"/>
    <cellStyle name="Финансовый_Таблицы Мун.заказ Стационар 5" xfId="13"/>
    <cellStyle name="Финансовый_Таблицы Мун.заказ Стационар 6" xfId="14"/>
  </cellStyles>
  <dxfs count="0"/>
  <tableStyles count="0" defaultTableStyle="TableStyleMedium9" defaultPivotStyle="PivotStyleLight16"/>
  <colors>
    <mruColors>
      <color rgb="FFFF9999"/>
      <color rgb="FFFF7C80"/>
      <color rgb="FFFFCC00"/>
      <color rgb="FFFF66FF"/>
      <color rgb="FF00CCFF"/>
      <color rgb="FFFF9933"/>
      <color rgb="FF99FF33"/>
      <color rgb="FFCC66FF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2" name="TextBox 1"/>
        <xdr:cNvSpPr txBox="1"/>
      </xdr:nvSpPr>
      <xdr:spPr>
        <a:xfrm flipV="1">
          <a:off x="4038600" y="497088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3" name="TextBox 2"/>
        <xdr:cNvSpPr txBox="1"/>
      </xdr:nvSpPr>
      <xdr:spPr>
        <a:xfrm flipV="1">
          <a:off x="4038600" y="497088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256</xdr:row>
      <xdr:rowOff>188357</xdr:rowOff>
    </xdr:from>
    <xdr:ext cx="45719" cy="45719"/>
    <xdr:sp macro="" textlink="">
      <xdr:nvSpPr>
        <xdr:cNvPr id="4" name="TextBox 3"/>
        <xdr:cNvSpPr txBox="1"/>
      </xdr:nvSpPr>
      <xdr:spPr>
        <a:xfrm flipV="1">
          <a:off x="3820583" y="2145241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256</xdr:row>
      <xdr:rowOff>188357</xdr:rowOff>
    </xdr:from>
    <xdr:ext cx="45719" cy="45719"/>
    <xdr:sp macro="" textlink="">
      <xdr:nvSpPr>
        <xdr:cNvPr id="5" name="TextBox 4"/>
        <xdr:cNvSpPr txBox="1"/>
      </xdr:nvSpPr>
      <xdr:spPr>
        <a:xfrm flipV="1">
          <a:off x="3820583" y="2145241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205</xdr:row>
      <xdr:rowOff>188357</xdr:rowOff>
    </xdr:from>
    <xdr:ext cx="45719" cy="45719"/>
    <xdr:sp macro="" textlink="">
      <xdr:nvSpPr>
        <xdr:cNvPr id="6" name="TextBox 5"/>
        <xdr:cNvSpPr txBox="1"/>
      </xdr:nvSpPr>
      <xdr:spPr>
        <a:xfrm flipV="1">
          <a:off x="5915025" y="36078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205</xdr:row>
      <xdr:rowOff>188357</xdr:rowOff>
    </xdr:from>
    <xdr:ext cx="45719" cy="45719"/>
    <xdr:sp macro="" textlink="">
      <xdr:nvSpPr>
        <xdr:cNvPr id="7" name="TextBox 6"/>
        <xdr:cNvSpPr txBox="1"/>
      </xdr:nvSpPr>
      <xdr:spPr>
        <a:xfrm flipV="1">
          <a:off x="5915025" y="36078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8" name="TextBox 7"/>
        <xdr:cNvSpPr txBox="1"/>
      </xdr:nvSpPr>
      <xdr:spPr>
        <a:xfrm flipV="1">
          <a:off x="4699000" y="55073524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9" name="TextBox 8"/>
        <xdr:cNvSpPr txBox="1"/>
      </xdr:nvSpPr>
      <xdr:spPr>
        <a:xfrm flipV="1">
          <a:off x="4699000" y="55073524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256</xdr:row>
      <xdr:rowOff>188357</xdr:rowOff>
    </xdr:from>
    <xdr:ext cx="45719" cy="45719"/>
    <xdr:sp macro="" textlink="">
      <xdr:nvSpPr>
        <xdr:cNvPr id="10" name="TextBox 9"/>
        <xdr:cNvSpPr txBox="1"/>
      </xdr:nvSpPr>
      <xdr:spPr>
        <a:xfrm flipV="1">
          <a:off x="4699000" y="7404944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256</xdr:row>
      <xdr:rowOff>188357</xdr:rowOff>
    </xdr:from>
    <xdr:ext cx="45719" cy="45719"/>
    <xdr:sp macro="" textlink="">
      <xdr:nvSpPr>
        <xdr:cNvPr id="11" name="TextBox 10"/>
        <xdr:cNvSpPr txBox="1"/>
      </xdr:nvSpPr>
      <xdr:spPr>
        <a:xfrm flipV="1">
          <a:off x="4699000" y="7404944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205</xdr:row>
      <xdr:rowOff>188357</xdr:rowOff>
    </xdr:from>
    <xdr:ext cx="45719" cy="45719"/>
    <xdr:sp macro="" textlink="">
      <xdr:nvSpPr>
        <xdr:cNvPr id="12" name="TextBox 11"/>
        <xdr:cNvSpPr txBox="1"/>
      </xdr:nvSpPr>
      <xdr:spPr>
        <a:xfrm flipV="1">
          <a:off x="8710083" y="2690069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205</xdr:row>
      <xdr:rowOff>188357</xdr:rowOff>
    </xdr:from>
    <xdr:ext cx="45719" cy="45719"/>
    <xdr:sp macro="" textlink="">
      <xdr:nvSpPr>
        <xdr:cNvPr id="13" name="TextBox 12"/>
        <xdr:cNvSpPr txBox="1"/>
      </xdr:nvSpPr>
      <xdr:spPr>
        <a:xfrm flipV="1">
          <a:off x="8710083" y="2690069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345</xdr:row>
      <xdr:rowOff>0</xdr:rowOff>
    </xdr:from>
    <xdr:ext cx="45719" cy="45719"/>
    <xdr:sp macro="" textlink="">
      <xdr:nvSpPr>
        <xdr:cNvPr id="14" name="TextBox 13"/>
        <xdr:cNvSpPr txBox="1"/>
      </xdr:nvSpPr>
      <xdr:spPr>
        <a:xfrm flipV="1">
          <a:off x="4695825" y="3525940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345</xdr:row>
      <xdr:rowOff>0</xdr:rowOff>
    </xdr:from>
    <xdr:ext cx="45719" cy="45719"/>
    <xdr:sp macro="" textlink="">
      <xdr:nvSpPr>
        <xdr:cNvPr id="15" name="TextBox 14"/>
        <xdr:cNvSpPr txBox="1"/>
      </xdr:nvSpPr>
      <xdr:spPr>
        <a:xfrm flipV="1">
          <a:off x="4695825" y="3525940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345</xdr:row>
      <xdr:rowOff>0</xdr:rowOff>
    </xdr:from>
    <xdr:ext cx="45719" cy="45719"/>
    <xdr:sp macro="" textlink="">
      <xdr:nvSpPr>
        <xdr:cNvPr id="16" name="TextBox 15"/>
        <xdr:cNvSpPr txBox="1"/>
      </xdr:nvSpPr>
      <xdr:spPr>
        <a:xfrm flipV="1">
          <a:off x="4695825" y="3525940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345</xdr:row>
      <xdr:rowOff>0</xdr:rowOff>
    </xdr:from>
    <xdr:ext cx="45719" cy="45719"/>
    <xdr:sp macro="" textlink="">
      <xdr:nvSpPr>
        <xdr:cNvPr id="17" name="TextBox 16"/>
        <xdr:cNvSpPr txBox="1"/>
      </xdr:nvSpPr>
      <xdr:spPr>
        <a:xfrm flipV="1">
          <a:off x="4695825" y="3525940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205</xdr:row>
      <xdr:rowOff>188357</xdr:rowOff>
    </xdr:from>
    <xdr:ext cx="45719" cy="45719"/>
    <xdr:sp macro="" textlink="">
      <xdr:nvSpPr>
        <xdr:cNvPr id="18" name="TextBox 17"/>
        <xdr:cNvSpPr txBox="1"/>
      </xdr:nvSpPr>
      <xdr:spPr>
        <a:xfrm flipV="1">
          <a:off x="5471583" y="3960069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205</xdr:row>
      <xdr:rowOff>188357</xdr:rowOff>
    </xdr:from>
    <xdr:ext cx="45719" cy="45719"/>
    <xdr:sp macro="" textlink="">
      <xdr:nvSpPr>
        <xdr:cNvPr id="19" name="TextBox 18"/>
        <xdr:cNvSpPr txBox="1"/>
      </xdr:nvSpPr>
      <xdr:spPr>
        <a:xfrm flipV="1">
          <a:off x="5471583" y="3960069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256</xdr:row>
      <xdr:rowOff>188357</xdr:rowOff>
    </xdr:from>
    <xdr:ext cx="45719" cy="45719"/>
    <xdr:sp macro="" textlink="">
      <xdr:nvSpPr>
        <xdr:cNvPr id="20" name="TextBox 19"/>
        <xdr:cNvSpPr txBox="1"/>
      </xdr:nvSpPr>
      <xdr:spPr>
        <a:xfrm flipV="1">
          <a:off x="5471583" y="514963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256</xdr:row>
      <xdr:rowOff>188357</xdr:rowOff>
    </xdr:from>
    <xdr:ext cx="45719" cy="45719"/>
    <xdr:sp macro="" textlink="">
      <xdr:nvSpPr>
        <xdr:cNvPr id="21" name="TextBox 20"/>
        <xdr:cNvSpPr txBox="1"/>
      </xdr:nvSpPr>
      <xdr:spPr>
        <a:xfrm flipV="1">
          <a:off x="5471583" y="514963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45719" cy="45719"/>
    <xdr:sp macro="" textlink="">
      <xdr:nvSpPr>
        <xdr:cNvPr id="22" name="TextBox 21"/>
        <xdr:cNvSpPr txBox="1"/>
      </xdr:nvSpPr>
      <xdr:spPr>
        <a:xfrm flipV="1">
          <a:off x="5471583" y="7223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45719" cy="45719"/>
    <xdr:sp macro="" textlink="">
      <xdr:nvSpPr>
        <xdr:cNvPr id="23" name="TextBox 22"/>
        <xdr:cNvSpPr txBox="1"/>
      </xdr:nvSpPr>
      <xdr:spPr>
        <a:xfrm flipV="1">
          <a:off x="5471583" y="7223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6700" y="289302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564</xdr:row>
      <xdr:rowOff>0</xdr:rowOff>
    </xdr:from>
    <xdr:ext cx="104775" cy="16341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6700" y="2902553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144" name="TextBox 143"/>
        <xdr:cNvSpPr txBox="1"/>
      </xdr:nvSpPr>
      <xdr:spPr>
        <a:xfrm flipV="1">
          <a:off x="4762500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145" name="TextBox 144"/>
        <xdr:cNvSpPr txBox="1"/>
      </xdr:nvSpPr>
      <xdr:spPr>
        <a:xfrm flipV="1">
          <a:off x="4762500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146" name="TextBox 145"/>
        <xdr:cNvSpPr txBox="1"/>
      </xdr:nvSpPr>
      <xdr:spPr>
        <a:xfrm flipV="1">
          <a:off x="4762500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205</xdr:row>
      <xdr:rowOff>188357</xdr:rowOff>
    </xdr:from>
    <xdr:ext cx="45719" cy="45719"/>
    <xdr:sp macro="" textlink="">
      <xdr:nvSpPr>
        <xdr:cNvPr id="147" name="TextBox 146"/>
        <xdr:cNvSpPr txBox="1"/>
      </xdr:nvSpPr>
      <xdr:spPr>
        <a:xfrm flipV="1">
          <a:off x="4762500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205</xdr:row>
      <xdr:rowOff>188357</xdr:rowOff>
    </xdr:from>
    <xdr:ext cx="45719" cy="45719"/>
    <xdr:sp macro="" textlink="">
      <xdr:nvSpPr>
        <xdr:cNvPr id="148" name="TextBox 147"/>
        <xdr:cNvSpPr txBox="1"/>
      </xdr:nvSpPr>
      <xdr:spPr>
        <a:xfrm flipV="1">
          <a:off x="3838575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205</xdr:row>
      <xdr:rowOff>188357</xdr:rowOff>
    </xdr:from>
    <xdr:ext cx="45719" cy="45719"/>
    <xdr:sp macro="" textlink="">
      <xdr:nvSpPr>
        <xdr:cNvPr id="149" name="TextBox 148"/>
        <xdr:cNvSpPr txBox="1"/>
      </xdr:nvSpPr>
      <xdr:spPr>
        <a:xfrm flipV="1">
          <a:off x="3838575" y="46860857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67</xdr:row>
      <xdr:rowOff>214312</xdr:rowOff>
    </xdr:from>
    <xdr:to>
      <xdr:col>6</xdr:col>
      <xdr:colOff>104775</xdr:colOff>
      <xdr:row>68</xdr:row>
      <xdr:rowOff>129752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92124" y="15871031"/>
          <a:ext cx="104775" cy="141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138412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0525" y="14801850"/>
          <a:ext cx="104775" cy="157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136712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4607" y="4561114"/>
          <a:ext cx="104775" cy="142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141194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90525" y="5295900"/>
          <a:ext cx="104775" cy="15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90525" y="203168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104775</xdr:colOff>
      <xdr:row>68</xdr:row>
      <xdr:rowOff>161304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196596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99167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198622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9916775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9916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153101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77</xdr:row>
      <xdr:rowOff>110238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104775</xdr:colOff>
      <xdr:row>75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129444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15106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61304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0" y="151066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53101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0" y="113347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9120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0" y="11334750"/>
          <a:ext cx="104775" cy="19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04775" cy="1714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0" y="11334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122939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6400" y="4965700"/>
          <a:ext cx="104775" cy="12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38150" y="3876675"/>
          <a:ext cx="104775" cy="12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104775" cy="16341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38150" y="166020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161304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157924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136712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62020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153101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62020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189097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16202025"/>
          <a:ext cx="104775" cy="198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714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171450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53101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1682115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18497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18497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341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196405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101</xdr:row>
      <xdr:rowOff>0</xdr:rowOff>
    </xdr:from>
    <xdr:ext cx="104775" cy="161304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196405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39719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0" y="134969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6341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0050" y="181546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161304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1765935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136712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211836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153101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211836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189097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211836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104775" cy="1714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77</xdr:row>
      <xdr:rowOff>171450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211836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122145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5353050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138412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5353050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119764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487805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104775</xdr:colOff>
      <xdr:row>59</xdr:row>
      <xdr:rowOff>141194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487805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16341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2425" y="162020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104775</xdr:colOff>
      <xdr:row>65</xdr:row>
      <xdr:rowOff>161304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156305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136712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158781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153101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158781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189097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158781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72</xdr:row>
      <xdr:rowOff>0</xdr:rowOff>
    </xdr:from>
    <xdr:ext cx="104775" cy="1714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104775</xdr:colOff>
      <xdr:row>72</xdr:row>
      <xdr:rowOff>171450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58781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122145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4505325"/>
          <a:ext cx="104775" cy="122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138412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4505325"/>
          <a:ext cx="104775" cy="13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119764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4030325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104775</xdr:colOff>
      <xdr:row>55</xdr:row>
      <xdr:rowOff>141194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4030325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16341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126</xdr:row>
      <xdr:rowOff>0</xdr:rowOff>
    </xdr:from>
    <xdr:ext cx="104775" cy="16341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2425" y="176212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104775</xdr:colOff>
      <xdr:row>58</xdr:row>
      <xdr:rowOff>161304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167640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124</xdr:row>
      <xdr:rowOff>0</xdr:rowOff>
    </xdr:from>
    <xdr:ext cx="104775" cy="161304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16090900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136712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180879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153101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80879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189097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80879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714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104775</xdr:colOff>
      <xdr:row>131</xdr:row>
      <xdr:rowOff>171450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80879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3525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1304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13096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119764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48</xdr:row>
      <xdr:rowOff>141194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119764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13868400"/>
          <a:ext cx="104775" cy="11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141194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13868400"/>
          <a:ext cx="104775" cy="14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131</xdr:row>
      <xdr:rowOff>0</xdr:rowOff>
    </xdr:from>
    <xdr:ext cx="104775" cy="16341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6700" y="268605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45719" cy="45719"/>
    <xdr:sp macro="" textlink="">
      <xdr:nvSpPr>
        <xdr:cNvPr id="2" name="TextBox 1"/>
        <xdr:cNvSpPr txBox="1"/>
      </xdr:nvSpPr>
      <xdr:spPr>
        <a:xfrm flipV="1">
          <a:off x="3810000" y="372882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45719" cy="45719"/>
    <xdr:sp macro="" textlink="">
      <xdr:nvSpPr>
        <xdr:cNvPr id="3" name="TextBox 2"/>
        <xdr:cNvSpPr txBox="1"/>
      </xdr:nvSpPr>
      <xdr:spPr>
        <a:xfrm flipV="1">
          <a:off x="3810000" y="3728823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136712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30213300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153101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30213300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189097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30213300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171450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30213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</xdr:row>
      <xdr:rowOff>0</xdr:rowOff>
    </xdr:from>
    <xdr:ext cx="45719" cy="45719"/>
    <xdr:sp macro="" textlink="">
      <xdr:nvSpPr>
        <xdr:cNvPr id="63" name="TextBox 62"/>
        <xdr:cNvSpPr txBox="1"/>
      </xdr:nvSpPr>
      <xdr:spPr>
        <a:xfrm flipV="1">
          <a:off x="4822031" y="73461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45719" cy="45719"/>
    <xdr:sp macro="" textlink="">
      <xdr:nvSpPr>
        <xdr:cNvPr id="64" name="TextBox 63"/>
        <xdr:cNvSpPr txBox="1"/>
      </xdr:nvSpPr>
      <xdr:spPr>
        <a:xfrm flipV="1">
          <a:off x="4822031" y="73461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45719" cy="45719"/>
    <xdr:sp macro="" textlink="">
      <xdr:nvSpPr>
        <xdr:cNvPr id="65" name="TextBox 64"/>
        <xdr:cNvSpPr txBox="1"/>
      </xdr:nvSpPr>
      <xdr:spPr>
        <a:xfrm flipV="1">
          <a:off x="3810000" y="60126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45719" cy="45719"/>
    <xdr:sp macro="" textlink="">
      <xdr:nvSpPr>
        <xdr:cNvPr id="66" name="TextBox 65"/>
        <xdr:cNvSpPr txBox="1"/>
      </xdr:nvSpPr>
      <xdr:spPr>
        <a:xfrm flipV="1">
          <a:off x="3810000" y="60126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45719" cy="45719"/>
    <xdr:sp macro="" textlink="">
      <xdr:nvSpPr>
        <xdr:cNvPr id="67" name="TextBox 66"/>
        <xdr:cNvSpPr txBox="1"/>
      </xdr:nvSpPr>
      <xdr:spPr>
        <a:xfrm flipV="1">
          <a:off x="3810000" y="321468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45719" cy="45719"/>
    <xdr:sp macro="" textlink="">
      <xdr:nvSpPr>
        <xdr:cNvPr id="68" name="TextBox 67"/>
        <xdr:cNvSpPr txBox="1"/>
      </xdr:nvSpPr>
      <xdr:spPr>
        <a:xfrm flipV="1">
          <a:off x="3810000" y="321468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5719" cy="45719"/>
    <xdr:sp macro="" textlink="">
      <xdr:nvSpPr>
        <xdr:cNvPr id="69" name="TextBox 68"/>
        <xdr:cNvSpPr txBox="1"/>
      </xdr:nvSpPr>
      <xdr:spPr>
        <a:xfrm flipV="1">
          <a:off x="5631656" y="60126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5719" cy="45719"/>
    <xdr:sp macro="" textlink="">
      <xdr:nvSpPr>
        <xdr:cNvPr id="70" name="TextBox 69"/>
        <xdr:cNvSpPr txBox="1"/>
      </xdr:nvSpPr>
      <xdr:spPr>
        <a:xfrm flipV="1">
          <a:off x="5631656" y="601265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45719" cy="45719"/>
    <xdr:sp macro="" textlink="">
      <xdr:nvSpPr>
        <xdr:cNvPr id="71" name="TextBox 70"/>
        <xdr:cNvSpPr txBox="1"/>
      </xdr:nvSpPr>
      <xdr:spPr>
        <a:xfrm flipV="1">
          <a:off x="5631656" y="321468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45719" cy="45719"/>
    <xdr:sp macro="" textlink="">
      <xdr:nvSpPr>
        <xdr:cNvPr id="72" name="TextBox 71"/>
        <xdr:cNvSpPr txBox="1"/>
      </xdr:nvSpPr>
      <xdr:spPr>
        <a:xfrm flipV="1">
          <a:off x="5631656" y="321468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45719" cy="45719"/>
    <xdr:sp macro="" textlink="">
      <xdr:nvSpPr>
        <xdr:cNvPr id="73" name="TextBox 72"/>
        <xdr:cNvSpPr txBox="1"/>
      </xdr:nvSpPr>
      <xdr:spPr>
        <a:xfrm flipV="1">
          <a:off x="5631656" y="6215063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45719" cy="45719"/>
    <xdr:sp macro="" textlink="">
      <xdr:nvSpPr>
        <xdr:cNvPr id="74" name="TextBox 73"/>
        <xdr:cNvSpPr txBox="1"/>
      </xdr:nvSpPr>
      <xdr:spPr>
        <a:xfrm flipV="1">
          <a:off x="5631656" y="6215063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45719" cy="45719"/>
    <xdr:sp macro="" textlink="">
      <xdr:nvSpPr>
        <xdr:cNvPr id="75" name="TextBox 74"/>
        <xdr:cNvSpPr txBox="1"/>
      </xdr:nvSpPr>
      <xdr:spPr>
        <a:xfrm flipV="1">
          <a:off x="5631656" y="6215063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45719" cy="45719"/>
    <xdr:sp macro="" textlink="">
      <xdr:nvSpPr>
        <xdr:cNvPr id="76" name="TextBox 75"/>
        <xdr:cNvSpPr txBox="1"/>
      </xdr:nvSpPr>
      <xdr:spPr>
        <a:xfrm flipV="1">
          <a:off x="5631656" y="6215063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150999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331946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167388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331946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49</xdr:row>
      <xdr:rowOff>12884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331946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714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48</xdr:row>
      <xdr:rowOff>185737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33194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331946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1304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33194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16341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0" y="33766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736282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736282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736282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7362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136712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7668875"/>
          <a:ext cx="104775" cy="13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153101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7668875"/>
          <a:ext cx="104775" cy="15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189097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17668875"/>
          <a:ext cx="104775" cy="18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714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104775</xdr:colOff>
      <xdr:row>221</xdr:row>
      <xdr:rowOff>171450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76688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176688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1304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176688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221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1824037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1181</xdr:row>
      <xdr:rowOff>0</xdr:rowOff>
    </xdr:from>
    <xdr:ext cx="104775" cy="16341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8125" y="1366837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171450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" y="10782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500" y="1301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171450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44500" y="1301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4500" y="844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171450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4500" y="844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171450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8235" y="4769224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48235" y="4769224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6225" y="4695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76225" y="46958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6400" y="50292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6400" y="50292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6400" y="10807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6400" y="10807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6400" y="148082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6400" y="148082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7675" y="11534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47675" y="11534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47675" y="11534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104775</xdr:colOff>
      <xdr:row>64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7675" y="115347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104775</xdr:colOff>
      <xdr:row>95</xdr:row>
      <xdr:rowOff>59267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12750" y="4840817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18154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18154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18154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18154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257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18154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94</xdr:row>
      <xdr:rowOff>0</xdr:rowOff>
    </xdr:from>
    <xdr:ext cx="104775" cy="1714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4868333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94</xdr:row>
      <xdr:rowOff>0</xdr:rowOff>
    </xdr:from>
    <xdr:ext cx="104775" cy="1714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4868333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9339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0" y="96964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186499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5" name="Text Box 21"/>
        <xdr:cNvSpPr txBox="1">
          <a:spLocks noChangeArrowheads="1"/>
        </xdr:cNvSpPr>
      </xdr:nvSpPr>
      <xdr:spPr bwMode="auto">
        <a:xfrm>
          <a:off x="0" y="2272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0" y="131254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0" y="163639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0" y="192214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0" y="232981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2152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0" y="65246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0" y="92773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0" y="124110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4" name="Text Box 20"/>
        <xdr:cNvSpPr txBox="1">
          <a:spLocks noChangeArrowheads="1"/>
        </xdr:cNvSpPr>
      </xdr:nvSpPr>
      <xdr:spPr bwMode="auto">
        <a:xfrm>
          <a:off x="0" y="151161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0" y="1568767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0" y="1802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0" y="185928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0" y="185928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0" y="1859280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1000" y="48863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1000" y="48863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381000" y="8963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381000" y="8963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1000" y="8963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1000" y="8963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6" name="Text Box 22"/>
        <xdr:cNvSpPr txBox="1">
          <a:spLocks noChangeArrowheads="1"/>
        </xdr:cNvSpPr>
      </xdr:nvSpPr>
      <xdr:spPr bwMode="auto">
        <a:xfrm>
          <a:off x="381000" y="129635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7" name="Text Box 22"/>
        <xdr:cNvSpPr txBox="1">
          <a:spLocks noChangeArrowheads="1"/>
        </xdr:cNvSpPr>
      </xdr:nvSpPr>
      <xdr:spPr bwMode="auto">
        <a:xfrm>
          <a:off x="381000" y="129635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381000" y="129635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381000" y="129635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81000" y="129635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81000" y="129635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5" name="Text Box 22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381000" y="16202025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8100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81000" y="1620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1" name="Text Box 20"/>
        <xdr:cNvSpPr txBox="1">
          <a:spLocks noChangeArrowheads="1"/>
        </xdr:cNvSpPr>
      </xdr:nvSpPr>
      <xdr:spPr bwMode="auto">
        <a:xfrm>
          <a:off x="381000" y="192595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3" name="Text Box 20"/>
        <xdr:cNvSpPr txBox="1">
          <a:spLocks noChangeArrowheads="1"/>
        </xdr:cNvSpPr>
      </xdr:nvSpPr>
      <xdr:spPr bwMode="auto">
        <a:xfrm>
          <a:off x="381000" y="192595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4" name="Text Box 24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5" name="Text Box 24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6" name="Text Box 22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70</xdr:row>
      <xdr:rowOff>28575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381000" y="1868805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81000" y="186880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104775</xdr:colOff>
      <xdr:row>69</xdr:row>
      <xdr:rowOff>171450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81000" y="186880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09575" y="13744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104775</xdr:colOff>
      <xdr:row>74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282225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4857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48577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6</xdr:row>
      <xdr:rowOff>510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62484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6</xdr:row>
      <xdr:rowOff>510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198120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6</xdr:row>
      <xdr:rowOff>510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68300" y="487680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</xdr:colOff>
      <xdr:row>6</xdr:row>
      <xdr:rowOff>510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68300" y="487680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76225" y="45624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69794" y="11907371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9794" y="9598959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85725" cy="510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369794" y="4504765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85725" cy="510"/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369794" y="4504765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17145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69794" y="465716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104775</xdr:colOff>
      <xdr:row>78</xdr:row>
      <xdr:rowOff>171450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7335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19</xdr:row>
      <xdr:rowOff>171450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42291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7145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6700" y="1208913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104775" cy="16341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6700" y="1205103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104775</xdr:colOff>
      <xdr:row>15</xdr:row>
      <xdr:rowOff>50707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71475" y="17192625"/>
          <a:ext cx="104775" cy="16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17773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14</xdr:row>
      <xdr:rowOff>0</xdr:rowOff>
    </xdr:from>
    <xdr:ext cx="85725" cy="510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0" y="407670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85725" cy="510"/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0" y="407670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17145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40767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1714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104775</xdr:colOff>
      <xdr:row>71</xdr:row>
      <xdr:rowOff>171450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1987867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2167" y="48302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163419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2167" y="14164733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79</xdr:row>
      <xdr:rowOff>161304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02167" y="22917150"/>
          <a:ext cx="104775" cy="161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104775" cy="16341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152400</xdr:rowOff>
    </xdr:from>
    <xdr:ext cx="104775" cy="16341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06400" y="50165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714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171450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0" y="173831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152400</xdr:rowOff>
    </xdr:from>
    <xdr:to>
      <xdr:col>0</xdr:col>
      <xdr:colOff>104775</xdr:colOff>
      <xdr:row>23</xdr:row>
      <xdr:rowOff>50707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3829050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22</xdr:row>
      <xdr:rowOff>0</xdr:rowOff>
    </xdr:from>
    <xdr:ext cx="85725" cy="510"/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0" y="367665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85725" cy="510"/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0" y="3676650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1714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171450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367665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1304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6700" y="150647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104775</xdr:colOff>
      <xdr:row>86</xdr:row>
      <xdr:rowOff>161304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6700" y="1631156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6700" y="16350615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86</xdr:row>
      <xdr:rowOff>0</xdr:rowOff>
    </xdr:from>
    <xdr:ext cx="104775" cy="163419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6700" y="1504569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162625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3375" y="3400425"/>
          <a:ext cx="104775" cy="16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16341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0050" y="243840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104775</xdr:colOff>
      <xdr:row>63</xdr:row>
      <xdr:rowOff>161304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1966912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71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104775</xdr:colOff>
      <xdr:row>70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194786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152400</xdr:rowOff>
    </xdr:from>
    <xdr:ext cx="104775" cy="16341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47244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0</xdr:col>
      <xdr:colOff>104775</xdr:colOff>
      <xdr:row>19</xdr:row>
      <xdr:rowOff>98332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0" y="4924425"/>
          <a:ext cx="104775" cy="16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18</xdr:row>
      <xdr:rowOff>0</xdr:rowOff>
    </xdr:from>
    <xdr:ext cx="85725" cy="510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0" y="4772025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85725" cy="510"/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0" y="4772025"/>
          <a:ext cx="85725" cy="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1714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0" y="4772025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6700" y="1652111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6700" y="177393600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1304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6700" y="177003075"/>
          <a:ext cx="104775" cy="16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16341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6700" y="165363525"/>
          <a:ext cx="104775" cy="16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manov\&#1084;&#1086;&#1080;%20&#1076;&#1086;&#1082;&#1091;&#1084;&#1077;&#1085;&#1090;\&#1052;&#1086;&#1080;%20&#1076;&#1086;&#1082;&#1091;&#1084;&#1077;&#1085;&#1090;&#1099;\Reports\Territoriol%20program\Archive%20of%20Program\&#1058;&#1055;&#1043;&#1043;%20&#1042;&#1072;&#1088;&#1080;&#1072;&#1085;&#1090;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k-popova\Doc\TMP\Rar$DI00.152\_LPU_F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араметры"/>
      <sheetName val="Настройка"/>
      <sheetName val="Ст_ВедСеть"/>
      <sheetName val="Ам_ВедСеть"/>
      <sheetName val="Ст_Пок_Рос"/>
      <sheetName val="Ст_КД_Рос"/>
      <sheetName val="Ст_КДЖ_Нор"/>
      <sheetName val="Ст_КД_Нор"/>
      <sheetName val="Ст_Ур_Сл"/>
      <sheetName val="Ст_Ур_УрК"/>
      <sheetName val="Ст_Ур_УрГ"/>
      <sheetName val="Ст_Ур_УрС"/>
      <sheetName val="Ст_СУр_УрК"/>
      <sheetName val="Ст_СУр_УрГ"/>
      <sheetName val="Ст_СУр_УрС"/>
      <sheetName val="Ст_СДл_УрК"/>
      <sheetName val="Ст_СДл_УрГ"/>
      <sheetName val="Ст_СДл_УрС"/>
      <sheetName val="Ст_Дл_Пл"/>
      <sheetName val="Ст_КД_Пл"/>
      <sheetName val="Ст_КД_Деф"/>
      <sheetName val="Ст_КД_Пер"/>
      <sheetName val="Ам_Пос_Нов"/>
      <sheetName val="Амб_Пос_Рос"/>
      <sheetName val="Амб_Пос_Суб"/>
      <sheetName val="Амб_Пос_Фак"/>
      <sheetName val="Амб_Пос_Пл"/>
      <sheetName val="СЗТ_Пок_Рос"/>
      <sheetName val="СЗТ_Об_Фак"/>
      <sheetName val="СЗТ_Об_Пл"/>
      <sheetName val="СМП_Пок_Рос"/>
      <sheetName val="СМП_Об_Фак"/>
      <sheetName val="СМП_Об_Пл"/>
      <sheetName val="Cost_Ratio_R"/>
      <sheetName val="Cost_Ratio_S"/>
      <sheetName val="Cost_Ratio_C"/>
      <sheetName val="Hosp_Cost"/>
      <sheetName val="Cost_OP_Rat_R"/>
      <sheetName val="Cost_OP_Rat_S"/>
      <sheetName val="Cost_OP_Rat_C"/>
      <sheetName val="OP_Cost"/>
      <sheetName val="Bud_Code"/>
      <sheetName val="Bud_Pie"/>
      <sheetName val="Prof_Dist"/>
      <sheetName val="Vis_Dist"/>
      <sheetName val="IPRep_Dist"/>
      <sheetName val="ACare_Dist"/>
      <sheetName val="Tot_Calc"/>
      <sheetName val="Ratify_Prg"/>
    </sheetNames>
    <sheetDataSet>
      <sheetData sheetId="0">
        <row r="8">
          <cell r="A8" t="str">
            <v>Хабаровский край</v>
          </cell>
        </row>
        <row r="18">
          <cell r="K18" t="str">
            <v>края</v>
          </cell>
        </row>
        <row r="70">
          <cell r="S70">
            <v>2002</v>
          </cell>
        </row>
      </sheetData>
      <sheetData sheetId="1">
        <row r="10">
          <cell r="C10">
            <v>1495</v>
          </cell>
        </row>
        <row r="17">
          <cell r="C17">
            <v>1495</v>
          </cell>
        </row>
        <row r="18">
          <cell r="C18">
            <v>1495</v>
          </cell>
        </row>
        <row r="19">
          <cell r="C19">
            <v>1495</v>
          </cell>
        </row>
        <row r="20">
          <cell r="C20">
            <v>1495</v>
          </cell>
        </row>
        <row r="37">
          <cell r="C37">
            <v>92.8</v>
          </cell>
        </row>
        <row r="38">
          <cell r="C38">
            <v>26.725490196078432</v>
          </cell>
        </row>
        <row r="39">
          <cell r="C39">
            <v>137.15294117647056</v>
          </cell>
        </row>
        <row r="40">
          <cell r="C40">
            <v>408.1</v>
          </cell>
        </row>
        <row r="42">
          <cell r="C42">
            <v>1.778</v>
          </cell>
        </row>
        <row r="51">
          <cell r="C51">
            <v>1.0189999999999999</v>
          </cell>
        </row>
        <row r="52">
          <cell r="C52">
            <v>0.997</v>
          </cell>
        </row>
        <row r="53">
          <cell r="C53">
            <v>0.98899999999999999</v>
          </cell>
        </row>
        <row r="54">
          <cell r="C54">
            <v>1</v>
          </cell>
        </row>
        <row r="55">
          <cell r="C5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_ Sol"/>
      <sheetName val="2D_Sol"/>
      <sheetName val="3D- SOL"/>
      <sheetName val="1D_Gorin"/>
      <sheetName val="2D-Gorin"/>
      <sheetName val="3D_ Gorin"/>
      <sheetName val="AMULAT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4"/>
  <sheetViews>
    <sheetView tabSelected="1" zoomScale="85" zoomScaleNormal="85" zoomScaleSheetLayoutView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ColWidth="9.140625" defaultRowHeight="15" x14ac:dyDescent="0.25"/>
  <cols>
    <col min="1" max="1" width="3.5703125" style="6" hidden="1" customWidth="1"/>
    <col min="2" max="2" width="45" style="6" customWidth="1"/>
    <col min="3" max="3" width="12" style="6" customWidth="1"/>
    <col min="4" max="4" width="13.85546875" style="374" customWidth="1"/>
    <col min="5" max="5" width="10.7109375" style="6" customWidth="1"/>
    <col min="6" max="6" width="9.140625" style="6" customWidth="1"/>
    <col min="7" max="7" width="15.28515625" style="6" customWidth="1"/>
    <col min="8" max="8" width="10.7109375" style="6" customWidth="1"/>
    <col min="9" max="9" width="11.7109375" style="6" customWidth="1"/>
    <col min="10" max="10" width="9.140625" style="6"/>
    <col min="11" max="11" width="10.5703125" style="6" bestFit="1" customWidth="1"/>
    <col min="12" max="16384" width="9.140625" style="6"/>
  </cols>
  <sheetData>
    <row r="1" spans="1:9" ht="20.25" customHeight="1" x14ac:dyDescent="0.25">
      <c r="D1" s="373"/>
      <c r="E1" s="373"/>
      <c r="F1" s="909" t="s">
        <v>373</v>
      </c>
      <c r="G1" s="909"/>
    </row>
    <row r="2" spans="1:9" ht="37.5" customHeight="1" x14ac:dyDescent="0.25">
      <c r="D2" s="373"/>
      <c r="E2" s="910" t="s">
        <v>374</v>
      </c>
      <c r="F2" s="910"/>
      <c r="G2" s="910"/>
    </row>
    <row r="3" spans="1:9" ht="10.5" customHeight="1" x14ac:dyDescent="0.25">
      <c r="D3" s="373"/>
      <c r="E3" s="373"/>
      <c r="F3" s="373"/>
      <c r="G3" s="373"/>
    </row>
    <row r="4" spans="1:9" s="7" customFormat="1" ht="15" customHeight="1" x14ac:dyDescent="0.25">
      <c r="B4" s="911" t="s">
        <v>336</v>
      </c>
      <c r="C4" s="912"/>
      <c r="D4" s="912"/>
      <c r="E4" s="912"/>
      <c r="F4" s="912"/>
      <c r="G4" s="912"/>
    </row>
    <row r="5" spans="1:9" s="7" customFormat="1" ht="33.75" customHeight="1" thickBot="1" x14ac:dyDescent="0.3">
      <c r="B5" s="912"/>
      <c r="C5" s="912"/>
      <c r="D5" s="912"/>
      <c r="E5" s="912"/>
      <c r="F5" s="912"/>
      <c r="G5" s="912"/>
    </row>
    <row r="6" spans="1:9" ht="21.75" hidden="1" customHeight="1" thickBot="1" x14ac:dyDescent="0.3"/>
    <row r="7" spans="1:9" ht="21" customHeight="1" x14ac:dyDescent="0.3">
      <c r="B7" s="766" t="s">
        <v>187</v>
      </c>
      <c r="C7" s="916" t="s">
        <v>1</v>
      </c>
      <c r="D7" s="913" t="s">
        <v>294</v>
      </c>
      <c r="E7" s="922" t="s">
        <v>0</v>
      </c>
      <c r="F7" s="916" t="s">
        <v>2</v>
      </c>
      <c r="G7" s="919" t="s">
        <v>226</v>
      </c>
    </row>
    <row r="8" spans="1:9" ht="15.75" customHeight="1" x14ac:dyDescent="0.3">
      <c r="B8" s="767"/>
      <c r="C8" s="917"/>
      <c r="D8" s="914"/>
      <c r="E8" s="923"/>
      <c r="F8" s="917"/>
      <c r="G8" s="920"/>
    </row>
    <row r="9" spans="1:9" ht="38.25" customHeight="1" thickBot="1" x14ac:dyDescent="0.3">
      <c r="B9" s="768" t="s">
        <v>3</v>
      </c>
      <c r="C9" s="918"/>
      <c r="D9" s="915"/>
      <c r="E9" s="924"/>
      <c r="F9" s="918"/>
      <c r="G9" s="921"/>
      <c r="H9" s="373"/>
      <c r="I9" s="373"/>
    </row>
    <row r="10" spans="1:9" s="11" customFormat="1" ht="15.75" thickBot="1" x14ac:dyDescent="0.3">
      <c r="B10" s="769">
        <v>1</v>
      </c>
      <c r="C10" s="13">
        <v>2</v>
      </c>
      <c r="D10" s="375">
        <v>3</v>
      </c>
      <c r="E10" s="376">
        <v>4</v>
      </c>
      <c r="F10" s="376">
        <v>5</v>
      </c>
      <c r="G10" s="376">
        <v>6</v>
      </c>
    </row>
    <row r="11" spans="1:9" ht="29.25" x14ac:dyDescent="0.25">
      <c r="A11" s="6">
        <v>1</v>
      </c>
      <c r="B11" s="770" t="s">
        <v>81</v>
      </c>
      <c r="C11" s="14"/>
      <c r="D11" s="377"/>
      <c r="E11" s="15"/>
      <c r="F11" s="15"/>
      <c r="G11" s="15"/>
    </row>
    <row r="12" spans="1:9" x14ac:dyDescent="0.25">
      <c r="A12" s="6">
        <v>1</v>
      </c>
      <c r="B12" s="771" t="s">
        <v>4</v>
      </c>
      <c r="C12" s="16"/>
      <c r="D12" s="379"/>
      <c r="E12" s="17"/>
      <c r="F12" s="17"/>
      <c r="G12" s="17"/>
    </row>
    <row r="13" spans="1:9" x14ac:dyDescent="0.25">
      <c r="A13" s="6">
        <v>1</v>
      </c>
      <c r="B13" s="772" t="s">
        <v>44</v>
      </c>
      <c r="C13" s="5">
        <v>340</v>
      </c>
      <c r="D13" s="17">
        <v>847</v>
      </c>
      <c r="E13" s="18">
        <v>14</v>
      </c>
      <c r="F13" s="3">
        <f t="shared" ref="F13:F31" si="0">ROUND(G13/C13,0)</f>
        <v>35</v>
      </c>
      <c r="G13" s="17">
        <f t="shared" ref="G13:G31" si="1">ROUND(D13*E13,0)</f>
        <v>11858</v>
      </c>
      <c r="I13" s="380"/>
    </row>
    <row r="14" spans="1:9" x14ac:dyDescent="0.25">
      <c r="A14" s="6">
        <v>1</v>
      </c>
      <c r="B14" s="772" t="s">
        <v>22</v>
      </c>
      <c r="C14" s="5">
        <v>340</v>
      </c>
      <c r="D14" s="17">
        <v>1338</v>
      </c>
      <c r="E14" s="18">
        <v>14.5</v>
      </c>
      <c r="F14" s="3">
        <f t="shared" si="0"/>
        <v>57</v>
      </c>
      <c r="G14" s="17">
        <f t="shared" si="1"/>
        <v>19401</v>
      </c>
      <c r="I14" s="380"/>
    </row>
    <row r="15" spans="1:9" x14ac:dyDescent="0.25">
      <c r="A15" s="6">
        <v>1</v>
      </c>
      <c r="B15" s="772" t="s">
        <v>34</v>
      </c>
      <c r="C15" s="5">
        <v>340</v>
      </c>
      <c r="D15" s="17">
        <v>1066</v>
      </c>
      <c r="E15" s="18">
        <v>14</v>
      </c>
      <c r="F15" s="3">
        <f t="shared" si="0"/>
        <v>44</v>
      </c>
      <c r="G15" s="17">
        <f t="shared" si="1"/>
        <v>14924</v>
      </c>
      <c r="I15" s="380"/>
    </row>
    <row r="16" spans="1:9" x14ac:dyDescent="0.25">
      <c r="A16" s="6">
        <v>1</v>
      </c>
      <c r="B16" s="772" t="s">
        <v>35</v>
      </c>
      <c r="C16" s="5">
        <v>340</v>
      </c>
      <c r="D16" s="17">
        <v>940</v>
      </c>
      <c r="E16" s="18">
        <v>11.5</v>
      </c>
      <c r="F16" s="3">
        <f t="shared" si="0"/>
        <v>32</v>
      </c>
      <c r="G16" s="17">
        <f t="shared" si="1"/>
        <v>10810</v>
      </c>
      <c r="I16" s="380"/>
    </row>
    <row r="17" spans="1:9" x14ac:dyDescent="0.25">
      <c r="A17" s="6">
        <v>1</v>
      </c>
      <c r="B17" s="772" t="s">
        <v>59</v>
      </c>
      <c r="C17" s="5">
        <v>340</v>
      </c>
      <c r="D17" s="17">
        <v>81</v>
      </c>
      <c r="E17" s="18">
        <v>16.5</v>
      </c>
      <c r="F17" s="3">
        <f t="shared" si="0"/>
        <v>4</v>
      </c>
      <c r="G17" s="17">
        <f t="shared" si="1"/>
        <v>1337</v>
      </c>
      <c r="I17" s="380"/>
    </row>
    <row r="18" spans="1:9" x14ac:dyDescent="0.25">
      <c r="A18" s="6">
        <v>1</v>
      </c>
      <c r="B18" s="772" t="s">
        <v>11</v>
      </c>
      <c r="C18" s="5">
        <v>340</v>
      </c>
      <c r="D18" s="17">
        <v>1315</v>
      </c>
      <c r="E18" s="381">
        <v>10.5</v>
      </c>
      <c r="F18" s="3">
        <f t="shared" si="0"/>
        <v>41</v>
      </c>
      <c r="G18" s="17">
        <f t="shared" si="1"/>
        <v>13808</v>
      </c>
      <c r="I18" s="380"/>
    </row>
    <row r="19" spans="1:9" x14ac:dyDescent="0.25">
      <c r="A19" s="6">
        <v>1</v>
      </c>
      <c r="B19" s="772" t="s">
        <v>60</v>
      </c>
      <c r="C19" s="5">
        <v>340</v>
      </c>
      <c r="D19" s="17">
        <v>596</v>
      </c>
      <c r="E19" s="18">
        <v>15</v>
      </c>
      <c r="F19" s="3">
        <f t="shared" si="0"/>
        <v>26</v>
      </c>
      <c r="G19" s="17">
        <f t="shared" si="1"/>
        <v>8940</v>
      </c>
      <c r="I19" s="380"/>
    </row>
    <row r="20" spans="1:9" x14ac:dyDescent="0.25">
      <c r="A20" s="6">
        <v>1</v>
      </c>
      <c r="B20" s="772" t="s">
        <v>61</v>
      </c>
      <c r="C20" s="5">
        <v>340</v>
      </c>
      <c r="D20" s="17">
        <v>516</v>
      </c>
      <c r="E20" s="18">
        <v>12</v>
      </c>
      <c r="F20" s="3">
        <f t="shared" si="0"/>
        <v>18</v>
      </c>
      <c r="G20" s="17">
        <f t="shared" si="1"/>
        <v>6192</v>
      </c>
      <c r="H20" s="374"/>
      <c r="I20" s="380"/>
    </row>
    <row r="21" spans="1:9" x14ac:dyDescent="0.25">
      <c r="A21" s="6">
        <v>1</v>
      </c>
      <c r="B21" s="772" t="s">
        <v>31</v>
      </c>
      <c r="C21" s="5">
        <v>340</v>
      </c>
      <c r="D21" s="17">
        <v>852</v>
      </c>
      <c r="E21" s="18">
        <v>13.5</v>
      </c>
      <c r="F21" s="3">
        <f t="shared" si="0"/>
        <v>34</v>
      </c>
      <c r="G21" s="17">
        <f t="shared" si="1"/>
        <v>11502</v>
      </c>
      <c r="I21" s="380"/>
    </row>
    <row r="22" spans="1:9" x14ac:dyDescent="0.25">
      <c r="A22" s="6">
        <v>1</v>
      </c>
      <c r="B22" s="772" t="s">
        <v>58</v>
      </c>
      <c r="C22" s="5">
        <v>340</v>
      </c>
      <c r="D22" s="17">
        <v>463</v>
      </c>
      <c r="E22" s="18">
        <v>20</v>
      </c>
      <c r="F22" s="3">
        <f t="shared" si="0"/>
        <v>27</v>
      </c>
      <c r="G22" s="17">
        <f t="shared" si="1"/>
        <v>9260</v>
      </c>
      <c r="I22" s="380"/>
    </row>
    <row r="23" spans="1:9" x14ac:dyDescent="0.25">
      <c r="A23" s="6">
        <v>1</v>
      </c>
      <c r="B23" s="772" t="s">
        <v>62</v>
      </c>
      <c r="C23" s="5">
        <v>340</v>
      </c>
      <c r="D23" s="17">
        <v>645</v>
      </c>
      <c r="E23" s="18">
        <v>16.5</v>
      </c>
      <c r="F23" s="3">
        <f t="shared" si="0"/>
        <v>31</v>
      </c>
      <c r="G23" s="17">
        <f t="shared" si="1"/>
        <v>10643</v>
      </c>
      <c r="I23" s="380"/>
    </row>
    <row r="24" spans="1:9" x14ac:dyDescent="0.25">
      <c r="A24" s="6">
        <v>1</v>
      </c>
      <c r="B24" s="772" t="s">
        <v>12</v>
      </c>
      <c r="C24" s="5">
        <v>340</v>
      </c>
      <c r="D24" s="17">
        <v>1234</v>
      </c>
      <c r="E24" s="18">
        <v>10.5</v>
      </c>
      <c r="F24" s="3">
        <f t="shared" si="0"/>
        <v>38</v>
      </c>
      <c r="G24" s="17">
        <f t="shared" si="1"/>
        <v>12957</v>
      </c>
      <c r="I24" s="380"/>
    </row>
    <row r="25" spans="1:9" x14ac:dyDescent="0.25">
      <c r="A25" s="6">
        <v>1</v>
      </c>
      <c r="B25" s="772" t="s">
        <v>105</v>
      </c>
      <c r="C25" s="5">
        <v>340</v>
      </c>
      <c r="D25" s="17">
        <v>640</v>
      </c>
      <c r="E25" s="18">
        <v>7.8</v>
      </c>
      <c r="F25" s="3">
        <f t="shared" si="0"/>
        <v>15</v>
      </c>
      <c r="G25" s="17">
        <f t="shared" si="1"/>
        <v>4992</v>
      </c>
      <c r="I25" s="380"/>
    </row>
    <row r="26" spans="1:9" x14ac:dyDescent="0.25">
      <c r="A26" s="6">
        <v>1</v>
      </c>
      <c r="B26" s="772" t="s">
        <v>23</v>
      </c>
      <c r="C26" s="5">
        <v>340</v>
      </c>
      <c r="D26" s="17">
        <v>1600</v>
      </c>
      <c r="E26" s="18">
        <v>6</v>
      </c>
      <c r="F26" s="3">
        <f t="shared" si="0"/>
        <v>28</v>
      </c>
      <c r="G26" s="17">
        <f t="shared" si="1"/>
        <v>9600</v>
      </c>
      <c r="I26" s="380"/>
    </row>
    <row r="27" spans="1:9" x14ac:dyDescent="0.25">
      <c r="A27" s="6">
        <v>1</v>
      </c>
      <c r="B27" s="772" t="s">
        <v>57</v>
      </c>
      <c r="C27" s="5">
        <v>340</v>
      </c>
      <c r="D27" s="17">
        <v>1320</v>
      </c>
      <c r="E27" s="18">
        <v>13.1</v>
      </c>
      <c r="F27" s="3">
        <f t="shared" si="0"/>
        <v>51</v>
      </c>
      <c r="G27" s="17">
        <f t="shared" si="1"/>
        <v>17292</v>
      </c>
      <c r="I27" s="380"/>
    </row>
    <row r="28" spans="1:9" x14ac:dyDescent="0.25">
      <c r="A28" s="6">
        <v>1</v>
      </c>
      <c r="B28" s="772" t="s">
        <v>8</v>
      </c>
      <c r="C28" s="5">
        <v>340</v>
      </c>
      <c r="D28" s="17">
        <v>1123</v>
      </c>
      <c r="E28" s="18">
        <v>7.7</v>
      </c>
      <c r="F28" s="3">
        <f t="shared" si="0"/>
        <v>25</v>
      </c>
      <c r="G28" s="17">
        <f t="shared" si="1"/>
        <v>8647</v>
      </c>
      <c r="I28" s="380"/>
    </row>
    <row r="29" spans="1:9" x14ac:dyDescent="0.25">
      <c r="A29" s="6">
        <v>1</v>
      </c>
      <c r="B29" s="772" t="s">
        <v>14</v>
      </c>
      <c r="C29" s="5">
        <v>340</v>
      </c>
      <c r="D29" s="17">
        <v>786</v>
      </c>
      <c r="E29" s="18">
        <v>13.2</v>
      </c>
      <c r="F29" s="3">
        <f t="shared" si="0"/>
        <v>31</v>
      </c>
      <c r="G29" s="17">
        <f t="shared" si="1"/>
        <v>10375</v>
      </c>
      <c r="I29" s="380"/>
    </row>
    <row r="30" spans="1:9" ht="17.25" customHeight="1" x14ac:dyDescent="0.25">
      <c r="A30" s="6">
        <v>1</v>
      </c>
      <c r="B30" s="772" t="s">
        <v>63</v>
      </c>
      <c r="C30" s="5">
        <v>340</v>
      </c>
      <c r="D30" s="17">
        <v>684</v>
      </c>
      <c r="E30" s="18">
        <v>16</v>
      </c>
      <c r="F30" s="3">
        <f t="shared" si="0"/>
        <v>32</v>
      </c>
      <c r="G30" s="17">
        <f t="shared" si="1"/>
        <v>10944</v>
      </c>
      <c r="I30" s="380"/>
    </row>
    <row r="31" spans="1:9" ht="17.25" customHeight="1" x14ac:dyDescent="0.25">
      <c r="A31" s="6">
        <v>1</v>
      </c>
      <c r="B31" s="772" t="s">
        <v>143</v>
      </c>
      <c r="C31" s="5">
        <v>340</v>
      </c>
      <c r="D31" s="17">
        <v>300</v>
      </c>
      <c r="E31" s="18">
        <v>18</v>
      </c>
      <c r="F31" s="3">
        <f t="shared" si="0"/>
        <v>16</v>
      </c>
      <c r="G31" s="17">
        <f t="shared" si="1"/>
        <v>5400</v>
      </c>
      <c r="I31" s="380"/>
    </row>
    <row r="32" spans="1:9" ht="17.25" customHeight="1" x14ac:dyDescent="0.25">
      <c r="A32" s="6">
        <v>1</v>
      </c>
      <c r="B32" s="772" t="s">
        <v>112</v>
      </c>
      <c r="C32" s="5">
        <v>340</v>
      </c>
      <c r="D32" s="17">
        <v>36</v>
      </c>
      <c r="E32" s="18">
        <v>12</v>
      </c>
      <c r="F32" s="3">
        <f t="shared" ref="F32:F37" si="2">ROUND(G32/C32,0)</f>
        <v>1</v>
      </c>
      <c r="G32" s="17">
        <f t="shared" ref="G32:G37" si="3">ROUND(D32*E32,0)</f>
        <v>432</v>
      </c>
      <c r="I32" s="380"/>
    </row>
    <row r="33" spans="1:10" ht="17.25" customHeight="1" x14ac:dyDescent="0.25">
      <c r="A33" s="6">
        <v>1</v>
      </c>
      <c r="B33" s="772" t="s">
        <v>107</v>
      </c>
      <c r="C33" s="5">
        <v>340</v>
      </c>
      <c r="D33" s="17">
        <v>53</v>
      </c>
      <c r="E33" s="18">
        <v>12</v>
      </c>
      <c r="F33" s="3">
        <f t="shared" si="2"/>
        <v>2</v>
      </c>
      <c r="G33" s="17">
        <f t="shared" si="3"/>
        <v>636</v>
      </c>
      <c r="I33" s="380"/>
    </row>
    <row r="34" spans="1:10" ht="17.25" customHeight="1" x14ac:dyDescent="0.25">
      <c r="A34" s="6">
        <v>1</v>
      </c>
      <c r="B34" s="772" t="s">
        <v>113</v>
      </c>
      <c r="C34" s="5">
        <v>340</v>
      </c>
      <c r="D34" s="17">
        <v>38</v>
      </c>
      <c r="E34" s="18">
        <v>12</v>
      </c>
      <c r="F34" s="3">
        <f t="shared" si="2"/>
        <v>1</v>
      </c>
      <c r="G34" s="17">
        <f t="shared" si="3"/>
        <v>456</v>
      </c>
      <c r="I34" s="380"/>
    </row>
    <row r="35" spans="1:10" ht="17.25" customHeight="1" x14ac:dyDescent="0.25">
      <c r="A35" s="6">
        <v>1</v>
      </c>
      <c r="B35" s="772" t="s">
        <v>338</v>
      </c>
      <c r="C35" s="5">
        <v>340</v>
      </c>
      <c r="D35" s="17">
        <v>15</v>
      </c>
      <c r="E35" s="18">
        <v>12</v>
      </c>
      <c r="F35" s="3">
        <f t="shared" si="2"/>
        <v>1</v>
      </c>
      <c r="G35" s="17">
        <f t="shared" si="3"/>
        <v>180</v>
      </c>
      <c r="I35" s="380"/>
    </row>
    <row r="36" spans="1:10" ht="17.25" customHeight="1" x14ac:dyDescent="0.25">
      <c r="A36" s="6">
        <v>1</v>
      </c>
      <c r="B36" s="772" t="s">
        <v>114</v>
      </c>
      <c r="C36" s="5">
        <v>340</v>
      </c>
      <c r="D36" s="17">
        <v>73</v>
      </c>
      <c r="E36" s="18">
        <v>12</v>
      </c>
      <c r="F36" s="3">
        <f t="shared" si="2"/>
        <v>3</v>
      </c>
      <c r="G36" s="17">
        <f t="shared" si="3"/>
        <v>876</v>
      </c>
      <c r="I36" s="380"/>
    </row>
    <row r="37" spans="1:10" ht="17.25" customHeight="1" x14ac:dyDescent="0.25">
      <c r="A37" s="6">
        <v>1</v>
      </c>
      <c r="B37" s="772" t="s">
        <v>115</v>
      </c>
      <c r="C37" s="5">
        <v>340</v>
      </c>
      <c r="D37" s="17">
        <v>841</v>
      </c>
      <c r="E37" s="18">
        <v>16.5</v>
      </c>
      <c r="F37" s="3">
        <f t="shared" si="2"/>
        <v>41</v>
      </c>
      <c r="G37" s="17">
        <f t="shared" si="3"/>
        <v>13877</v>
      </c>
      <c r="I37" s="380"/>
    </row>
    <row r="38" spans="1:10" s="24" customFormat="1" x14ac:dyDescent="0.25">
      <c r="A38" s="6">
        <v>1</v>
      </c>
      <c r="B38" s="773" t="s">
        <v>5</v>
      </c>
      <c r="C38" s="20"/>
      <c r="D38" s="23">
        <f>SUM(D13:D37)</f>
        <v>17402</v>
      </c>
      <c r="E38" s="382">
        <f>G38/D38</f>
        <v>12.374382254913229</v>
      </c>
      <c r="F38" s="23">
        <f t="shared" ref="F38:G38" si="4">SUM(F13:F37)</f>
        <v>634</v>
      </c>
      <c r="G38" s="23">
        <f t="shared" si="4"/>
        <v>215339</v>
      </c>
      <c r="J38" s="383"/>
    </row>
    <row r="39" spans="1:10" s="24" customFormat="1" x14ac:dyDescent="0.25">
      <c r="A39" s="6">
        <v>1</v>
      </c>
      <c r="B39" s="641" t="s">
        <v>203</v>
      </c>
      <c r="C39" s="26"/>
      <c r="D39" s="379"/>
      <c r="E39" s="17"/>
      <c r="F39" s="17"/>
      <c r="G39" s="17"/>
    </row>
    <row r="40" spans="1:10" s="24" customFormat="1" x14ac:dyDescent="0.25">
      <c r="A40" s="6">
        <v>1</v>
      </c>
      <c r="B40" s="774" t="s">
        <v>123</v>
      </c>
      <c r="C40" s="26"/>
      <c r="D40" s="379">
        <f>SUM(D41:D42)</f>
        <v>120023</v>
      </c>
      <c r="E40" s="17"/>
      <c r="F40" s="17"/>
      <c r="G40" s="17"/>
    </row>
    <row r="41" spans="1:10" s="24" customFormat="1" ht="45" x14ac:dyDescent="0.25">
      <c r="A41" s="6">
        <v>1</v>
      </c>
      <c r="B41" s="775" t="s">
        <v>243</v>
      </c>
      <c r="C41" s="26"/>
      <c r="D41" s="379">
        <v>2000</v>
      </c>
      <c r="E41" s="17"/>
      <c r="F41" s="17"/>
      <c r="G41" s="17"/>
    </row>
    <row r="42" spans="1:10" s="24" customFormat="1" x14ac:dyDescent="0.25">
      <c r="A42" s="6">
        <v>1</v>
      </c>
      <c r="B42" s="775" t="s">
        <v>245</v>
      </c>
      <c r="C42" s="26"/>
      <c r="D42" s="379">
        <v>118023</v>
      </c>
      <c r="E42" s="17"/>
      <c r="F42" s="17"/>
      <c r="G42" s="17"/>
      <c r="I42" s="383"/>
    </row>
    <row r="43" spans="1:10" s="24" customFormat="1" x14ac:dyDescent="0.25">
      <c r="A43" s="6">
        <v>1</v>
      </c>
      <c r="B43" s="776" t="s">
        <v>121</v>
      </c>
      <c r="C43" s="26"/>
      <c r="D43" s="379"/>
      <c r="E43" s="17"/>
      <c r="F43" s="17"/>
      <c r="G43" s="17"/>
    </row>
    <row r="44" spans="1:10" s="24" customFormat="1" ht="30" x14ac:dyDescent="0.25">
      <c r="A44" s="6">
        <v>1</v>
      </c>
      <c r="B44" s="776" t="s">
        <v>122</v>
      </c>
      <c r="C44" s="26"/>
      <c r="D44" s="379"/>
      <c r="E44" s="17"/>
      <c r="F44" s="17"/>
      <c r="G44" s="17"/>
    </row>
    <row r="45" spans="1:10" s="24" customFormat="1" ht="45" x14ac:dyDescent="0.25">
      <c r="A45" s="6">
        <v>1</v>
      </c>
      <c r="B45" s="776" t="s">
        <v>339</v>
      </c>
      <c r="C45" s="26"/>
      <c r="D45" s="17">
        <v>13800</v>
      </c>
      <c r="E45" s="17"/>
      <c r="F45" s="17"/>
      <c r="G45" s="17"/>
    </row>
    <row r="46" spans="1:10" s="24" customFormat="1" ht="17.25" customHeight="1" x14ac:dyDescent="0.25">
      <c r="A46" s="6">
        <v>1</v>
      </c>
      <c r="B46" s="777" t="s">
        <v>161</v>
      </c>
      <c r="C46" s="26"/>
      <c r="D46" s="385">
        <f>D40+ROUND(D43*3.2,0)+D44+D45</f>
        <v>133823</v>
      </c>
      <c r="E46" s="17"/>
      <c r="F46" s="17"/>
      <c r="G46" s="17"/>
    </row>
    <row r="47" spans="1:10" s="24" customFormat="1" x14ac:dyDescent="0.25">
      <c r="A47" s="6">
        <v>1</v>
      </c>
      <c r="B47" s="778" t="s">
        <v>124</v>
      </c>
      <c r="C47" s="26"/>
      <c r="D47" s="386">
        <f>SUM(D48:D74)</f>
        <v>130333</v>
      </c>
      <c r="E47" s="17"/>
      <c r="F47" s="17"/>
      <c r="G47" s="17"/>
    </row>
    <row r="48" spans="1:10" s="24" customFormat="1" ht="30" x14ac:dyDescent="0.25">
      <c r="A48" s="6">
        <v>1</v>
      </c>
      <c r="B48" s="779" t="s">
        <v>344</v>
      </c>
      <c r="C48" s="26"/>
      <c r="D48" s="379">
        <v>55000</v>
      </c>
      <c r="E48" s="17"/>
      <c r="F48" s="17"/>
      <c r="G48" s="17"/>
    </row>
    <row r="49" spans="1:7" s="24" customFormat="1" x14ac:dyDescent="0.25">
      <c r="A49" s="6">
        <v>1</v>
      </c>
      <c r="B49" s="780" t="s">
        <v>266</v>
      </c>
      <c r="C49" s="48"/>
      <c r="D49" s="379">
        <v>80</v>
      </c>
      <c r="E49" s="17"/>
      <c r="F49" s="17"/>
      <c r="G49" s="17"/>
    </row>
    <row r="50" spans="1:7" s="24" customFormat="1" x14ac:dyDescent="0.25">
      <c r="A50" s="6">
        <v>1</v>
      </c>
      <c r="B50" s="780" t="s">
        <v>343</v>
      </c>
      <c r="C50" s="48"/>
      <c r="D50" s="379">
        <v>70</v>
      </c>
      <c r="E50" s="17"/>
      <c r="F50" s="17"/>
      <c r="G50" s="17"/>
    </row>
    <row r="51" spans="1:7" s="24" customFormat="1" ht="47.25" x14ac:dyDescent="0.25">
      <c r="A51" s="6">
        <v>1</v>
      </c>
      <c r="B51" s="781" t="s">
        <v>370</v>
      </c>
      <c r="C51" s="26"/>
      <c r="D51" s="379">
        <v>3500</v>
      </c>
      <c r="E51" s="17"/>
      <c r="F51" s="17"/>
      <c r="G51" s="17"/>
    </row>
    <row r="52" spans="1:7" s="24" customFormat="1" ht="45" x14ac:dyDescent="0.25">
      <c r="A52" s="6">
        <v>1</v>
      </c>
      <c r="B52" s="775" t="s">
        <v>346</v>
      </c>
      <c r="C52" s="26"/>
      <c r="D52" s="379">
        <v>1000</v>
      </c>
      <c r="E52" s="17"/>
      <c r="F52" s="17"/>
      <c r="G52" s="17"/>
    </row>
    <row r="53" spans="1:7" s="24" customFormat="1" x14ac:dyDescent="0.25">
      <c r="A53" s="6">
        <v>1</v>
      </c>
      <c r="B53" s="782" t="s">
        <v>17</v>
      </c>
      <c r="C53" s="26"/>
      <c r="D53" s="379">
        <v>2500</v>
      </c>
      <c r="E53" s="17"/>
      <c r="F53" s="17"/>
      <c r="G53" s="17"/>
    </row>
    <row r="54" spans="1:7" s="24" customFormat="1" x14ac:dyDescent="0.25">
      <c r="A54" s="6">
        <v>1</v>
      </c>
      <c r="B54" s="782" t="s">
        <v>345</v>
      </c>
      <c r="C54" s="26"/>
      <c r="D54" s="379">
        <v>2000</v>
      </c>
      <c r="E54" s="17"/>
      <c r="F54" s="17"/>
      <c r="G54" s="17"/>
    </row>
    <row r="55" spans="1:7" s="24" customFormat="1" x14ac:dyDescent="0.25">
      <c r="A55" s="6">
        <v>1</v>
      </c>
      <c r="B55" s="782" t="s">
        <v>64</v>
      </c>
      <c r="C55" s="26"/>
      <c r="D55" s="379">
        <v>90</v>
      </c>
      <c r="E55" s="17"/>
      <c r="F55" s="17"/>
      <c r="G55" s="17"/>
    </row>
    <row r="56" spans="1:7" s="24" customFormat="1" x14ac:dyDescent="0.25">
      <c r="A56" s="6">
        <v>1</v>
      </c>
      <c r="B56" s="782" t="s">
        <v>19</v>
      </c>
      <c r="C56" s="26"/>
      <c r="D56" s="379">
        <v>670</v>
      </c>
      <c r="E56" s="17"/>
      <c r="F56" s="17"/>
      <c r="G56" s="17"/>
    </row>
    <row r="57" spans="1:7" s="24" customFormat="1" ht="30" x14ac:dyDescent="0.25">
      <c r="A57" s="6">
        <v>1</v>
      </c>
      <c r="B57" s="783" t="s">
        <v>30</v>
      </c>
      <c r="C57" s="26"/>
      <c r="D57" s="379">
        <v>100</v>
      </c>
      <c r="E57" s="17"/>
      <c r="F57" s="17"/>
      <c r="G57" s="17"/>
    </row>
    <row r="58" spans="1:7" s="24" customFormat="1" x14ac:dyDescent="0.25">
      <c r="A58" s="6">
        <v>1</v>
      </c>
      <c r="B58" s="783" t="s">
        <v>308</v>
      </c>
      <c r="C58" s="26"/>
      <c r="D58" s="379">
        <v>40000</v>
      </c>
      <c r="E58" s="17"/>
      <c r="F58" s="17"/>
      <c r="G58" s="17"/>
    </row>
    <row r="59" spans="1:7" s="24" customFormat="1" x14ac:dyDescent="0.25">
      <c r="A59" s="6">
        <v>1</v>
      </c>
      <c r="B59" s="782" t="s">
        <v>32</v>
      </c>
      <c r="C59" s="26"/>
      <c r="D59" s="379">
        <v>800</v>
      </c>
      <c r="E59" s="17"/>
      <c r="F59" s="17"/>
      <c r="G59" s="17"/>
    </row>
    <row r="60" spans="1:7" s="24" customFormat="1" x14ac:dyDescent="0.25">
      <c r="A60" s="6">
        <v>1</v>
      </c>
      <c r="B60" s="782" t="s">
        <v>125</v>
      </c>
      <c r="C60" s="26"/>
      <c r="D60" s="379">
        <v>100</v>
      </c>
      <c r="E60" s="17"/>
      <c r="F60" s="17"/>
      <c r="G60" s="17"/>
    </row>
    <row r="61" spans="1:7" s="24" customFormat="1" x14ac:dyDescent="0.25">
      <c r="A61" s="6">
        <v>1</v>
      </c>
      <c r="B61" s="782" t="s">
        <v>254</v>
      </c>
      <c r="C61" s="26"/>
      <c r="D61" s="379">
        <v>200</v>
      </c>
      <c r="E61" s="17"/>
      <c r="F61" s="17"/>
      <c r="G61" s="17"/>
    </row>
    <row r="62" spans="1:7" s="24" customFormat="1" x14ac:dyDescent="0.25">
      <c r="A62" s="6">
        <v>1</v>
      </c>
      <c r="B62" s="782" t="s">
        <v>252</v>
      </c>
      <c r="C62" s="26"/>
      <c r="D62" s="379">
        <v>1550</v>
      </c>
      <c r="E62" s="17"/>
      <c r="F62" s="17"/>
      <c r="G62" s="17"/>
    </row>
    <row r="63" spans="1:7" s="24" customFormat="1" x14ac:dyDescent="0.25">
      <c r="A63" s="6">
        <v>1</v>
      </c>
      <c r="B63" s="782" t="s">
        <v>56</v>
      </c>
      <c r="C63" s="26"/>
      <c r="D63" s="379">
        <v>634</v>
      </c>
      <c r="E63" s="17"/>
      <c r="F63" s="17"/>
      <c r="G63" s="17"/>
    </row>
    <row r="64" spans="1:7" s="24" customFormat="1" x14ac:dyDescent="0.25">
      <c r="A64" s="6">
        <v>1</v>
      </c>
      <c r="B64" s="782" t="s">
        <v>52</v>
      </c>
      <c r="C64" s="26"/>
      <c r="D64" s="379">
        <v>3000</v>
      </c>
      <c r="E64" s="17"/>
      <c r="F64" s="17"/>
      <c r="G64" s="17"/>
    </row>
    <row r="65" spans="1:7" s="24" customFormat="1" x14ac:dyDescent="0.25">
      <c r="A65" s="6">
        <v>1</v>
      </c>
      <c r="B65" s="782" t="s">
        <v>269</v>
      </c>
      <c r="C65" s="26"/>
      <c r="D65" s="379">
        <v>1000</v>
      </c>
      <c r="E65" s="17"/>
      <c r="F65" s="17"/>
      <c r="G65" s="17"/>
    </row>
    <row r="66" spans="1:7" s="24" customFormat="1" x14ac:dyDescent="0.25">
      <c r="A66" s="6">
        <v>1</v>
      </c>
      <c r="B66" s="775" t="s">
        <v>248</v>
      </c>
      <c r="C66" s="26"/>
      <c r="D66" s="379">
        <v>400</v>
      </c>
      <c r="E66" s="17"/>
      <c r="F66" s="17"/>
      <c r="G66" s="17"/>
    </row>
    <row r="67" spans="1:7" s="24" customFormat="1" x14ac:dyDescent="0.25">
      <c r="A67" s="6">
        <v>1</v>
      </c>
      <c r="B67" s="775" t="s">
        <v>54</v>
      </c>
      <c r="C67" s="26"/>
      <c r="D67" s="379">
        <v>800</v>
      </c>
      <c r="E67" s="17"/>
      <c r="F67" s="17"/>
      <c r="G67" s="17"/>
    </row>
    <row r="68" spans="1:7" s="24" customFormat="1" x14ac:dyDescent="0.25">
      <c r="A68" s="6">
        <v>1</v>
      </c>
      <c r="B68" s="782" t="s">
        <v>18</v>
      </c>
      <c r="C68" s="26"/>
      <c r="D68" s="379">
        <v>6000</v>
      </c>
      <c r="E68" s="17"/>
      <c r="F68" s="17"/>
      <c r="G68" s="17"/>
    </row>
    <row r="69" spans="1:7" s="24" customFormat="1" x14ac:dyDescent="0.25">
      <c r="A69" s="6">
        <v>1</v>
      </c>
      <c r="B69" s="782" t="s">
        <v>16</v>
      </c>
      <c r="C69" s="26"/>
      <c r="D69" s="379">
        <v>430</v>
      </c>
      <c r="E69" s="17"/>
      <c r="F69" s="17"/>
      <c r="G69" s="17"/>
    </row>
    <row r="70" spans="1:7" s="24" customFormat="1" x14ac:dyDescent="0.25">
      <c r="A70" s="6">
        <v>1</v>
      </c>
      <c r="B70" s="782" t="s">
        <v>249</v>
      </c>
      <c r="C70" s="26"/>
      <c r="D70" s="379">
        <v>370</v>
      </c>
      <c r="E70" s="17"/>
      <c r="F70" s="17"/>
      <c r="G70" s="17"/>
    </row>
    <row r="71" spans="1:7" s="24" customFormat="1" x14ac:dyDescent="0.25">
      <c r="A71" s="6">
        <v>1</v>
      </c>
      <c r="B71" s="782" t="s">
        <v>53</v>
      </c>
      <c r="C71" s="26"/>
      <c r="D71" s="379">
        <v>4000</v>
      </c>
      <c r="E71" s="17"/>
      <c r="F71" s="17"/>
      <c r="G71" s="17"/>
    </row>
    <row r="72" spans="1:7" s="24" customFormat="1" x14ac:dyDescent="0.25">
      <c r="A72" s="6">
        <v>1</v>
      </c>
      <c r="B72" s="782" t="s">
        <v>251</v>
      </c>
      <c r="C72" s="26"/>
      <c r="D72" s="379">
        <v>634</v>
      </c>
      <c r="E72" s="17"/>
      <c r="F72" s="17"/>
      <c r="G72" s="17"/>
    </row>
    <row r="73" spans="1:7" s="24" customFormat="1" x14ac:dyDescent="0.25">
      <c r="A73" s="6">
        <v>1</v>
      </c>
      <c r="B73" s="784" t="s">
        <v>253</v>
      </c>
      <c r="C73" s="26"/>
      <c r="D73" s="379">
        <v>100</v>
      </c>
      <c r="E73" s="17"/>
      <c r="F73" s="17"/>
      <c r="G73" s="17"/>
    </row>
    <row r="74" spans="1:7" s="24" customFormat="1" x14ac:dyDescent="0.25">
      <c r="A74" s="6">
        <v>1</v>
      </c>
      <c r="B74" s="782" t="s">
        <v>250</v>
      </c>
      <c r="C74" s="26"/>
      <c r="D74" s="379">
        <v>5305</v>
      </c>
      <c r="E74" s="17"/>
      <c r="F74" s="17"/>
      <c r="G74" s="17"/>
    </row>
    <row r="75" spans="1:7" s="24" customFormat="1" ht="18.75" customHeight="1" x14ac:dyDescent="0.25">
      <c r="A75" s="6">
        <v>1</v>
      </c>
      <c r="B75" s="785" t="s">
        <v>7</v>
      </c>
      <c r="C75" s="30"/>
      <c r="D75" s="379"/>
      <c r="E75" s="17"/>
      <c r="F75" s="17"/>
      <c r="G75" s="17"/>
    </row>
    <row r="76" spans="1:7" s="24" customFormat="1" ht="17.25" customHeight="1" x14ac:dyDescent="0.25">
      <c r="A76" s="6">
        <v>1</v>
      </c>
      <c r="B76" s="786" t="s">
        <v>145</v>
      </c>
      <c r="C76" s="30"/>
      <c r="D76" s="379"/>
      <c r="E76" s="17"/>
      <c r="F76" s="17"/>
      <c r="G76" s="17"/>
    </row>
    <row r="77" spans="1:7" s="24" customFormat="1" x14ac:dyDescent="0.25">
      <c r="A77" s="6">
        <v>1</v>
      </c>
      <c r="B77" s="787" t="s">
        <v>23</v>
      </c>
      <c r="C77" s="30">
        <v>340</v>
      </c>
      <c r="D77" s="17">
        <v>104</v>
      </c>
      <c r="E77" s="387">
        <v>3.1</v>
      </c>
      <c r="F77" s="3">
        <f t="shared" ref="F77:F85" si="5">ROUND(G77/C77,0)</f>
        <v>1</v>
      </c>
      <c r="G77" s="17">
        <f t="shared" ref="G77:G85" si="6">ROUND(D77*E77,0)</f>
        <v>322</v>
      </c>
    </row>
    <row r="78" spans="1:7" s="24" customFormat="1" x14ac:dyDescent="0.25">
      <c r="A78" s="6">
        <v>1</v>
      </c>
      <c r="B78" s="787" t="s">
        <v>8</v>
      </c>
      <c r="C78" s="30">
        <v>340</v>
      </c>
      <c r="D78" s="17">
        <v>102</v>
      </c>
      <c r="E78" s="387">
        <v>7.6</v>
      </c>
      <c r="F78" s="3">
        <f t="shared" si="5"/>
        <v>2</v>
      </c>
      <c r="G78" s="17">
        <f t="shared" si="6"/>
        <v>775</v>
      </c>
    </row>
    <row r="79" spans="1:7" s="24" customFormat="1" x14ac:dyDescent="0.25">
      <c r="A79" s="6">
        <v>1</v>
      </c>
      <c r="B79" s="787" t="s">
        <v>34</v>
      </c>
      <c r="C79" s="30">
        <v>340</v>
      </c>
      <c r="D79" s="17">
        <v>109</v>
      </c>
      <c r="E79" s="387">
        <v>12</v>
      </c>
      <c r="F79" s="3">
        <f t="shared" si="5"/>
        <v>4</v>
      </c>
      <c r="G79" s="17">
        <f t="shared" si="6"/>
        <v>1308</v>
      </c>
    </row>
    <row r="80" spans="1:7" s="24" customFormat="1" x14ac:dyDescent="0.25">
      <c r="A80" s="6">
        <v>1</v>
      </c>
      <c r="B80" s="787" t="s">
        <v>35</v>
      </c>
      <c r="C80" s="30">
        <v>340</v>
      </c>
      <c r="D80" s="17">
        <v>86</v>
      </c>
      <c r="E80" s="387">
        <v>8.1999999999999993</v>
      </c>
      <c r="F80" s="3">
        <f t="shared" si="5"/>
        <v>2</v>
      </c>
      <c r="G80" s="17">
        <f t="shared" si="6"/>
        <v>705</v>
      </c>
    </row>
    <row r="81" spans="1:7" s="24" customFormat="1" x14ac:dyDescent="0.25">
      <c r="A81" s="6">
        <v>1</v>
      </c>
      <c r="B81" s="787" t="s">
        <v>57</v>
      </c>
      <c r="C81" s="30">
        <v>340</v>
      </c>
      <c r="D81" s="17">
        <v>25</v>
      </c>
      <c r="E81" s="387">
        <v>12</v>
      </c>
      <c r="F81" s="3">
        <f t="shared" si="5"/>
        <v>1</v>
      </c>
      <c r="G81" s="17">
        <f t="shared" si="6"/>
        <v>300</v>
      </c>
    </row>
    <row r="82" spans="1:7" s="24" customFormat="1" x14ac:dyDescent="0.25">
      <c r="A82" s="6">
        <v>1</v>
      </c>
      <c r="B82" s="787" t="s">
        <v>44</v>
      </c>
      <c r="C82" s="30">
        <v>340</v>
      </c>
      <c r="D82" s="17">
        <v>230</v>
      </c>
      <c r="E82" s="387">
        <v>9.5</v>
      </c>
      <c r="F82" s="3">
        <f t="shared" si="5"/>
        <v>6</v>
      </c>
      <c r="G82" s="17">
        <f t="shared" si="6"/>
        <v>2185</v>
      </c>
    </row>
    <row r="83" spans="1:7" s="24" customFormat="1" x14ac:dyDescent="0.25">
      <c r="A83" s="6">
        <v>1</v>
      </c>
      <c r="B83" s="787" t="s">
        <v>12</v>
      </c>
      <c r="C83" s="30">
        <v>340</v>
      </c>
      <c r="D83" s="17">
        <v>46</v>
      </c>
      <c r="E83" s="388">
        <v>9.8000000000000007</v>
      </c>
      <c r="F83" s="3">
        <f t="shared" si="5"/>
        <v>1</v>
      </c>
      <c r="G83" s="17">
        <f t="shared" si="6"/>
        <v>451</v>
      </c>
    </row>
    <row r="84" spans="1:7" s="24" customFormat="1" x14ac:dyDescent="0.25">
      <c r="A84" s="6">
        <v>1</v>
      </c>
      <c r="B84" s="787" t="s">
        <v>31</v>
      </c>
      <c r="C84" s="30">
        <v>340</v>
      </c>
      <c r="D84" s="17">
        <v>80</v>
      </c>
      <c r="E84" s="388">
        <v>11</v>
      </c>
      <c r="F84" s="3">
        <f t="shared" si="5"/>
        <v>3</v>
      </c>
      <c r="G84" s="17">
        <f t="shared" si="6"/>
        <v>880</v>
      </c>
    </row>
    <row r="85" spans="1:7" s="24" customFormat="1" x14ac:dyDescent="0.25">
      <c r="A85" s="6">
        <v>1</v>
      </c>
      <c r="B85" s="787" t="s">
        <v>63</v>
      </c>
      <c r="C85" s="30">
        <v>340</v>
      </c>
      <c r="D85" s="17">
        <v>40</v>
      </c>
      <c r="E85" s="388">
        <v>7</v>
      </c>
      <c r="F85" s="3">
        <f t="shared" si="5"/>
        <v>1</v>
      </c>
      <c r="G85" s="17">
        <f t="shared" si="6"/>
        <v>280</v>
      </c>
    </row>
    <row r="86" spans="1:7" s="24" customFormat="1" x14ac:dyDescent="0.25">
      <c r="A86" s="6">
        <v>1</v>
      </c>
      <c r="B86" s="787" t="s">
        <v>115</v>
      </c>
      <c r="C86" s="30">
        <v>340</v>
      </c>
      <c r="D86" s="17">
        <v>70</v>
      </c>
      <c r="E86" s="388">
        <v>12</v>
      </c>
      <c r="F86" s="3">
        <f t="shared" ref="F86" si="7">ROUND(G86/C86,0)</f>
        <v>2</v>
      </c>
      <c r="G86" s="17">
        <f t="shared" ref="G86" si="8">ROUND(D86*E86,0)</f>
        <v>840</v>
      </c>
    </row>
    <row r="87" spans="1:7" s="393" customFormat="1" ht="17.25" customHeight="1" x14ac:dyDescent="0.25">
      <c r="A87" s="6">
        <v>1</v>
      </c>
      <c r="B87" s="788" t="s">
        <v>9</v>
      </c>
      <c r="C87" s="389"/>
      <c r="D87" s="390">
        <f>SUM(D77:D86)</f>
        <v>892</v>
      </c>
      <c r="E87" s="391">
        <f>G87/D87</f>
        <v>9.02017937219731</v>
      </c>
      <c r="F87" s="392">
        <f t="shared" ref="F87:G87" si="9">SUM(F77:F86)</f>
        <v>23</v>
      </c>
      <c r="G87" s="392">
        <f t="shared" si="9"/>
        <v>8046</v>
      </c>
    </row>
    <row r="88" spans="1:7" s="24" customFormat="1" ht="18" customHeight="1" x14ac:dyDescent="0.25">
      <c r="A88" s="6">
        <v>1</v>
      </c>
      <c r="B88" s="786" t="s">
        <v>77</v>
      </c>
      <c r="C88" s="30"/>
      <c r="D88" s="379"/>
      <c r="E88" s="388"/>
      <c r="F88" s="3"/>
      <c r="G88" s="17"/>
    </row>
    <row r="89" spans="1:7" s="24" customFormat="1" ht="18" customHeight="1" x14ac:dyDescent="0.25">
      <c r="A89" s="6">
        <v>1</v>
      </c>
      <c r="B89" s="789" t="s">
        <v>37</v>
      </c>
      <c r="C89" s="30">
        <v>240</v>
      </c>
      <c r="D89" s="17">
        <v>241</v>
      </c>
      <c r="E89" s="388">
        <v>8.5</v>
      </c>
      <c r="F89" s="3">
        <f t="shared" ref="F89:F91" si="10">ROUND(G89/C89,0)</f>
        <v>9</v>
      </c>
      <c r="G89" s="17">
        <f>ROUND(D89*E89,0)</f>
        <v>2049</v>
      </c>
    </row>
    <row r="90" spans="1:7" s="24" customFormat="1" ht="18" customHeight="1" x14ac:dyDescent="0.25">
      <c r="A90" s="6">
        <v>1</v>
      </c>
      <c r="B90" s="789" t="s">
        <v>59</v>
      </c>
      <c r="C90" s="30">
        <v>240</v>
      </c>
      <c r="D90" s="17">
        <v>40</v>
      </c>
      <c r="E90" s="388">
        <v>10</v>
      </c>
      <c r="F90" s="3">
        <f t="shared" si="10"/>
        <v>2</v>
      </c>
      <c r="G90" s="17">
        <f>ROUND(D90*E90,0)</f>
        <v>400</v>
      </c>
    </row>
    <row r="91" spans="1:7" s="24" customFormat="1" ht="18" customHeight="1" x14ac:dyDescent="0.25">
      <c r="A91" s="6">
        <v>1</v>
      </c>
      <c r="B91" s="789" t="s">
        <v>115</v>
      </c>
      <c r="C91" s="394">
        <v>240</v>
      </c>
      <c r="D91" s="17">
        <v>428</v>
      </c>
      <c r="E91" s="388">
        <v>10</v>
      </c>
      <c r="F91" s="3">
        <f t="shared" si="10"/>
        <v>18</v>
      </c>
      <c r="G91" s="17">
        <f>ROUND(D91*E91,0)</f>
        <v>4280</v>
      </c>
    </row>
    <row r="92" spans="1:7" s="24" customFormat="1" ht="18" customHeight="1" x14ac:dyDescent="0.25">
      <c r="A92" s="6">
        <v>1</v>
      </c>
      <c r="B92" s="790" t="s">
        <v>147</v>
      </c>
      <c r="C92" s="394"/>
      <c r="D92" s="395">
        <f>SUM(D89:D91)</f>
        <v>709</v>
      </c>
      <c r="E92" s="391">
        <f t="shared" ref="E92:E93" si="11">G92/D92</f>
        <v>9.4908321579689705</v>
      </c>
      <c r="F92" s="35">
        <f t="shared" ref="F92:G92" si="12">SUM(F89:F91)</f>
        <v>29</v>
      </c>
      <c r="G92" s="35">
        <f t="shared" si="12"/>
        <v>6729</v>
      </c>
    </row>
    <row r="93" spans="1:7" ht="21" customHeight="1" x14ac:dyDescent="0.25">
      <c r="A93" s="6">
        <v>1</v>
      </c>
      <c r="B93" s="791" t="s">
        <v>118</v>
      </c>
      <c r="C93" s="37"/>
      <c r="D93" s="385">
        <f>D87+D92</f>
        <v>1601</v>
      </c>
      <c r="E93" s="391">
        <f t="shared" si="11"/>
        <v>9.2286071205496558</v>
      </c>
      <c r="F93" s="23">
        <f>F87+F92</f>
        <v>52</v>
      </c>
      <c r="G93" s="23">
        <f>G87+G92</f>
        <v>14775</v>
      </c>
    </row>
    <row r="94" spans="1:7" ht="31.5" customHeight="1" x14ac:dyDescent="0.25">
      <c r="A94" s="6">
        <v>1</v>
      </c>
      <c r="B94" s="792" t="s">
        <v>177</v>
      </c>
      <c r="C94" s="37"/>
      <c r="D94" s="386">
        <v>2800</v>
      </c>
      <c r="E94" s="21"/>
      <c r="F94" s="23"/>
      <c r="G94" s="23"/>
    </row>
    <row r="95" spans="1:7" ht="30" customHeight="1" x14ac:dyDescent="0.25">
      <c r="A95" s="6">
        <v>1</v>
      </c>
      <c r="B95" s="792" t="s">
        <v>178</v>
      </c>
      <c r="C95" s="37"/>
      <c r="D95" s="386">
        <v>9790</v>
      </c>
      <c r="E95" s="21"/>
      <c r="F95" s="23"/>
      <c r="G95" s="23"/>
    </row>
    <row r="96" spans="1:7" ht="30" customHeight="1" x14ac:dyDescent="0.25">
      <c r="A96" s="6">
        <v>1</v>
      </c>
      <c r="B96" s="792" t="s">
        <v>209</v>
      </c>
      <c r="C96" s="37"/>
      <c r="D96" s="386">
        <v>100</v>
      </c>
      <c r="E96" s="21"/>
      <c r="F96" s="23"/>
      <c r="G96" s="23"/>
    </row>
    <row r="97" spans="1:9" ht="47.25" x14ac:dyDescent="0.25">
      <c r="A97" s="6">
        <v>1</v>
      </c>
      <c r="B97" s="792" t="s">
        <v>334</v>
      </c>
      <c r="C97" s="37"/>
      <c r="D97" s="386">
        <v>4200</v>
      </c>
      <c r="E97" s="386"/>
      <c r="F97" s="386"/>
      <c r="G97" s="386"/>
    </row>
    <row r="98" spans="1:9" ht="21" customHeight="1" thickBot="1" x14ac:dyDescent="0.3">
      <c r="A98" s="6">
        <v>1</v>
      </c>
      <c r="B98" s="793" t="s">
        <v>153</v>
      </c>
      <c r="C98" s="396"/>
      <c r="D98" s="397">
        <v>20090</v>
      </c>
      <c r="E98" s="398"/>
      <c r="F98" s="399"/>
      <c r="G98" s="399"/>
    </row>
    <row r="99" spans="1:9" s="403" customFormat="1" ht="19.5" customHeight="1" thickBot="1" x14ac:dyDescent="0.3">
      <c r="A99" s="6">
        <v>1</v>
      </c>
      <c r="B99" s="400" t="s">
        <v>10</v>
      </c>
      <c r="C99" s="41"/>
      <c r="D99" s="401"/>
      <c r="E99" s="42"/>
      <c r="F99" s="402"/>
      <c r="G99" s="42"/>
    </row>
    <row r="100" spans="1:9" x14ac:dyDescent="0.25">
      <c r="A100" s="6">
        <v>1</v>
      </c>
      <c r="B100" s="647"/>
      <c r="C100" s="404"/>
      <c r="D100" s="379"/>
      <c r="E100" s="17"/>
      <c r="F100" s="17"/>
      <c r="G100" s="17"/>
    </row>
    <row r="101" spans="1:9" ht="29.25" x14ac:dyDescent="0.25">
      <c r="A101" s="6">
        <v>1</v>
      </c>
      <c r="B101" s="794" t="s">
        <v>80</v>
      </c>
      <c r="C101" s="5"/>
      <c r="D101" s="379"/>
      <c r="E101" s="17"/>
      <c r="F101" s="17"/>
      <c r="G101" s="17"/>
    </row>
    <row r="102" spans="1:9" ht="18" customHeight="1" x14ac:dyDescent="0.25">
      <c r="A102" s="6">
        <v>1</v>
      </c>
      <c r="B102" s="771" t="s">
        <v>4</v>
      </c>
      <c r="C102" s="5"/>
      <c r="D102" s="379"/>
      <c r="E102" s="17"/>
      <c r="F102" s="17"/>
      <c r="G102" s="17"/>
    </row>
    <row r="103" spans="1:9" ht="18.75" customHeight="1" x14ac:dyDescent="0.25">
      <c r="A103" s="6">
        <v>1</v>
      </c>
      <c r="B103" s="772" t="s">
        <v>22</v>
      </c>
      <c r="C103" s="5">
        <v>340</v>
      </c>
      <c r="D103" s="17">
        <v>2165</v>
      </c>
      <c r="E103" s="387">
        <v>7.5</v>
      </c>
      <c r="F103" s="3">
        <f t="shared" ref="F103:F111" si="13">ROUND(G103/C103,0)</f>
        <v>48</v>
      </c>
      <c r="G103" s="17">
        <f t="shared" ref="G103:G111" si="14">ROUND(D103*E103,0)</f>
        <v>16238</v>
      </c>
    </row>
    <row r="104" spans="1:9" ht="28.5" customHeight="1" x14ac:dyDescent="0.25">
      <c r="A104" s="6">
        <v>1</v>
      </c>
      <c r="B104" s="783" t="s">
        <v>117</v>
      </c>
      <c r="C104" s="5">
        <v>340</v>
      </c>
      <c r="D104" s="17">
        <v>1944</v>
      </c>
      <c r="E104" s="387">
        <v>7.7</v>
      </c>
      <c r="F104" s="3">
        <f t="shared" si="13"/>
        <v>44</v>
      </c>
      <c r="G104" s="17">
        <f t="shared" si="14"/>
        <v>14969</v>
      </c>
    </row>
    <row r="105" spans="1:9" ht="17.25" customHeight="1" x14ac:dyDescent="0.25">
      <c r="A105" s="6">
        <v>1</v>
      </c>
      <c r="B105" s="772" t="s">
        <v>11</v>
      </c>
      <c r="C105" s="5">
        <v>340</v>
      </c>
      <c r="D105" s="17">
        <v>1128</v>
      </c>
      <c r="E105" s="18">
        <v>9.5</v>
      </c>
      <c r="F105" s="3">
        <f t="shared" si="13"/>
        <v>32</v>
      </c>
      <c r="G105" s="17">
        <f t="shared" si="14"/>
        <v>10716</v>
      </c>
    </row>
    <row r="106" spans="1:9" x14ac:dyDescent="0.25">
      <c r="A106" s="6">
        <v>1</v>
      </c>
      <c r="B106" s="772" t="s">
        <v>57</v>
      </c>
      <c r="C106" s="5">
        <v>340</v>
      </c>
      <c r="D106" s="17">
        <v>4055</v>
      </c>
      <c r="E106" s="18">
        <v>11</v>
      </c>
      <c r="F106" s="3">
        <f t="shared" si="13"/>
        <v>131</v>
      </c>
      <c r="G106" s="17">
        <f t="shared" si="14"/>
        <v>44605</v>
      </c>
    </row>
    <row r="107" spans="1:9" ht="18" customHeight="1" x14ac:dyDescent="0.25">
      <c r="A107" s="6">
        <v>1</v>
      </c>
      <c r="B107" s="772" t="s">
        <v>65</v>
      </c>
      <c r="C107" s="5">
        <v>340</v>
      </c>
      <c r="D107" s="17">
        <v>2326</v>
      </c>
      <c r="E107" s="18">
        <v>11</v>
      </c>
      <c r="F107" s="3">
        <f t="shared" si="13"/>
        <v>75</v>
      </c>
      <c r="G107" s="17">
        <f t="shared" si="14"/>
        <v>25586</v>
      </c>
    </row>
    <row r="108" spans="1:9" x14ac:dyDescent="0.25">
      <c r="A108" s="6">
        <v>1</v>
      </c>
      <c r="B108" s="772" t="s">
        <v>58</v>
      </c>
      <c r="C108" s="5">
        <v>340</v>
      </c>
      <c r="D108" s="17">
        <v>3240</v>
      </c>
      <c r="E108" s="18">
        <v>9.5</v>
      </c>
      <c r="F108" s="3">
        <f t="shared" si="13"/>
        <v>91</v>
      </c>
      <c r="G108" s="17">
        <f t="shared" si="14"/>
        <v>30780</v>
      </c>
    </row>
    <row r="109" spans="1:9" x14ac:dyDescent="0.25">
      <c r="A109" s="6">
        <v>1</v>
      </c>
      <c r="B109" s="772" t="s">
        <v>66</v>
      </c>
      <c r="C109" s="5">
        <v>340</v>
      </c>
      <c r="D109" s="17">
        <v>520</v>
      </c>
      <c r="E109" s="18">
        <v>20.100000000000001</v>
      </c>
      <c r="F109" s="3">
        <f t="shared" si="13"/>
        <v>31</v>
      </c>
      <c r="G109" s="17">
        <f t="shared" si="14"/>
        <v>10452</v>
      </c>
    </row>
    <row r="110" spans="1:9" x14ac:dyDescent="0.25">
      <c r="A110" s="6">
        <v>1</v>
      </c>
      <c r="B110" s="772" t="s">
        <v>62</v>
      </c>
      <c r="C110" s="5">
        <v>340</v>
      </c>
      <c r="D110" s="17">
        <v>1800</v>
      </c>
      <c r="E110" s="18">
        <v>10.5</v>
      </c>
      <c r="F110" s="3">
        <f t="shared" si="13"/>
        <v>56</v>
      </c>
      <c r="G110" s="17">
        <f t="shared" si="14"/>
        <v>18900</v>
      </c>
    </row>
    <row r="111" spans="1:9" x14ac:dyDescent="0.25">
      <c r="A111" s="6">
        <v>1</v>
      </c>
      <c r="B111" s="772" t="s">
        <v>341</v>
      </c>
      <c r="C111" s="5">
        <v>340</v>
      </c>
      <c r="D111" s="17">
        <v>117</v>
      </c>
      <c r="E111" s="406">
        <v>15</v>
      </c>
      <c r="F111" s="3">
        <f t="shared" si="13"/>
        <v>5</v>
      </c>
      <c r="G111" s="17">
        <f t="shared" si="14"/>
        <v>1755</v>
      </c>
    </row>
    <row r="112" spans="1:9" s="24" customFormat="1" ht="16.5" customHeight="1" x14ac:dyDescent="0.25">
      <c r="A112" s="6">
        <v>1</v>
      </c>
      <c r="B112" s="773" t="s">
        <v>5</v>
      </c>
      <c r="C112" s="5"/>
      <c r="D112" s="407">
        <f>SUM(D103:D111)</f>
        <v>17295</v>
      </c>
      <c r="E112" s="21">
        <f>G112/D112</f>
        <v>10.060769008383925</v>
      </c>
      <c r="F112" s="22">
        <f>SUM(F103:F111)</f>
        <v>513</v>
      </c>
      <c r="G112" s="23">
        <f>SUM(G103:G111)</f>
        <v>174001</v>
      </c>
      <c r="H112" s="408"/>
      <c r="I112" s="408"/>
    </row>
    <row r="113" spans="1:7" s="24" customFormat="1" ht="18.75" customHeight="1" x14ac:dyDescent="0.25">
      <c r="A113" s="6">
        <v>1</v>
      </c>
      <c r="B113" s="641" t="s">
        <v>6</v>
      </c>
      <c r="C113" s="26"/>
      <c r="D113" s="379"/>
      <c r="E113" s="3"/>
      <c r="F113" s="3"/>
      <c r="G113" s="17"/>
    </row>
    <row r="114" spans="1:7" s="24" customFormat="1" ht="18.75" customHeight="1" x14ac:dyDescent="0.25">
      <c r="A114" s="6">
        <v>1</v>
      </c>
      <c r="B114" s="774" t="s">
        <v>123</v>
      </c>
      <c r="C114" s="26"/>
      <c r="D114" s="379">
        <f>SUM(D115:D116)</f>
        <v>12900</v>
      </c>
      <c r="E114" s="3"/>
      <c r="F114" s="3"/>
      <c r="G114" s="17"/>
    </row>
    <row r="115" spans="1:7" s="24" customFormat="1" ht="45" x14ac:dyDescent="0.25">
      <c r="A115" s="6">
        <v>1</v>
      </c>
      <c r="B115" s="795" t="s">
        <v>243</v>
      </c>
      <c r="C115" s="26"/>
      <c r="D115" s="379">
        <v>300</v>
      </c>
      <c r="E115" s="3"/>
      <c r="F115" s="3"/>
      <c r="G115" s="17"/>
    </row>
    <row r="116" spans="1:7" s="24" customFormat="1" x14ac:dyDescent="0.25">
      <c r="A116" s="6">
        <v>1</v>
      </c>
      <c r="B116" s="775" t="s">
        <v>245</v>
      </c>
      <c r="C116" s="26"/>
      <c r="D116" s="379">
        <v>12600</v>
      </c>
      <c r="E116" s="3"/>
      <c r="F116" s="3"/>
      <c r="G116" s="17"/>
    </row>
    <row r="117" spans="1:7" s="24" customFormat="1" x14ac:dyDescent="0.25">
      <c r="A117" s="6">
        <v>1</v>
      </c>
      <c r="B117" s="776" t="s">
        <v>121</v>
      </c>
      <c r="C117" s="26"/>
      <c r="D117" s="379">
        <v>1000</v>
      </c>
      <c r="E117" s="3"/>
      <c r="F117" s="3"/>
      <c r="G117" s="17"/>
    </row>
    <row r="118" spans="1:7" s="24" customFormat="1" ht="30" x14ac:dyDescent="0.25">
      <c r="A118" s="6">
        <v>1</v>
      </c>
      <c r="B118" s="776" t="s">
        <v>122</v>
      </c>
      <c r="C118" s="26"/>
      <c r="D118" s="379">
        <v>29000</v>
      </c>
      <c r="E118" s="3"/>
      <c r="F118" s="3"/>
      <c r="G118" s="17"/>
    </row>
    <row r="119" spans="1:7" s="24" customFormat="1" ht="16.5" customHeight="1" x14ac:dyDescent="0.25">
      <c r="A119" s="6">
        <v>1</v>
      </c>
      <c r="B119" s="775" t="s">
        <v>246</v>
      </c>
      <c r="C119" s="26"/>
      <c r="D119" s="379">
        <v>29000</v>
      </c>
      <c r="E119" s="3"/>
      <c r="F119" s="3"/>
      <c r="G119" s="17"/>
    </row>
    <row r="120" spans="1:7" s="24" customFormat="1" ht="52.5" customHeight="1" x14ac:dyDescent="0.25">
      <c r="A120" s="6">
        <v>1</v>
      </c>
      <c r="B120" s="776" t="s">
        <v>339</v>
      </c>
      <c r="C120" s="26"/>
      <c r="D120" s="379">
        <v>23000</v>
      </c>
      <c r="E120" s="3"/>
      <c r="F120" s="3"/>
      <c r="G120" s="17"/>
    </row>
    <row r="121" spans="1:7" s="24" customFormat="1" x14ac:dyDescent="0.25">
      <c r="A121" s="6">
        <v>1</v>
      </c>
      <c r="B121" s="796" t="s">
        <v>161</v>
      </c>
      <c r="C121" s="20"/>
      <c r="D121" s="385">
        <f>D114+ROUND(D117*3.2,0)+D118+D120</f>
        <v>68100</v>
      </c>
      <c r="E121" s="3"/>
      <c r="F121" s="3"/>
      <c r="G121" s="17"/>
    </row>
    <row r="122" spans="1:7" s="24" customFormat="1" x14ac:dyDescent="0.25">
      <c r="A122" s="6">
        <v>1</v>
      </c>
      <c r="B122" s="778" t="s">
        <v>124</v>
      </c>
      <c r="C122" s="20"/>
      <c r="D122" s="386">
        <f>SUM(D123:D126)</f>
        <v>7670</v>
      </c>
      <c r="E122" s="3"/>
      <c r="F122" s="3"/>
      <c r="G122" s="17"/>
    </row>
    <row r="123" spans="1:7" s="24" customFormat="1" x14ac:dyDescent="0.25">
      <c r="A123" s="6">
        <v>1</v>
      </c>
      <c r="B123" s="782" t="s">
        <v>19</v>
      </c>
      <c r="C123" s="20"/>
      <c r="D123" s="379">
        <v>6500</v>
      </c>
      <c r="E123" s="3"/>
      <c r="F123" s="3"/>
      <c r="G123" s="17"/>
    </row>
    <row r="124" spans="1:7" s="24" customFormat="1" ht="30" x14ac:dyDescent="0.25">
      <c r="A124" s="6">
        <v>1</v>
      </c>
      <c r="B124" s="783" t="s">
        <v>30</v>
      </c>
      <c r="C124" s="20"/>
      <c r="D124" s="379">
        <v>120</v>
      </c>
      <c r="E124" s="3"/>
      <c r="F124" s="3"/>
      <c r="G124" s="17"/>
    </row>
    <row r="125" spans="1:7" s="24" customFormat="1" x14ac:dyDescent="0.25">
      <c r="A125" s="6">
        <v>1</v>
      </c>
      <c r="B125" s="782" t="s">
        <v>32</v>
      </c>
      <c r="C125" s="20"/>
      <c r="D125" s="379">
        <v>900</v>
      </c>
      <c r="E125" s="3"/>
      <c r="F125" s="3"/>
      <c r="G125" s="17"/>
    </row>
    <row r="126" spans="1:7" s="24" customFormat="1" x14ac:dyDescent="0.25">
      <c r="A126" s="6">
        <v>1</v>
      </c>
      <c r="B126" s="782" t="s">
        <v>67</v>
      </c>
      <c r="C126" s="20"/>
      <c r="D126" s="379">
        <v>150</v>
      </c>
      <c r="E126" s="3"/>
      <c r="F126" s="3"/>
      <c r="G126" s="17"/>
    </row>
    <row r="127" spans="1:7" s="24" customFormat="1" x14ac:dyDescent="0.25">
      <c r="A127" s="6">
        <v>1</v>
      </c>
      <c r="B127" s="797" t="s">
        <v>7</v>
      </c>
      <c r="C127" s="20"/>
      <c r="D127" s="385"/>
      <c r="E127" s="3"/>
      <c r="F127" s="3"/>
      <c r="G127" s="17"/>
    </row>
    <row r="128" spans="1:7" s="24" customFormat="1" ht="15.75" x14ac:dyDescent="0.25">
      <c r="A128" s="6">
        <v>1</v>
      </c>
      <c r="B128" s="786" t="s">
        <v>145</v>
      </c>
      <c r="C128" s="20"/>
      <c r="D128" s="385"/>
      <c r="E128" s="3"/>
      <c r="F128" s="3"/>
      <c r="G128" s="17"/>
    </row>
    <row r="129" spans="1:14" s="24" customFormat="1" x14ac:dyDescent="0.25">
      <c r="A129" s="6">
        <v>1</v>
      </c>
      <c r="B129" s="787" t="s">
        <v>58</v>
      </c>
      <c r="C129" s="30">
        <v>340</v>
      </c>
      <c r="D129" s="379">
        <v>63</v>
      </c>
      <c r="E129" s="387">
        <v>8.5</v>
      </c>
      <c r="F129" s="3">
        <f>ROUND(G129/C129,0)</f>
        <v>2</v>
      </c>
      <c r="G129" s="17">
        <f>ROUND(D129*E129,0)</f>
        <v>536</v>
      </c>
    </row>
    <row r="130" spans="1:14" s="24" customFormat="1" x14ac:dyDescent="0.25">
      <c r="A130" s="6">
        <v>1</v>
      </c>
      <c r="B130" s="787" t="s">
        <v>65</v>
      </c>
      <c r="C130" s="30">
        <v>340</v>
      </c>
      <c r="D130" s="379">
        <v>37</v>
      </c>
      <c r="E130" s="387">
        <v>8.5</v>
      </c>
      <c r="F130" s="3">
        <f t="shared" ref="F130:F131" si="15">ROUND(G130/C130,0)</f>
        <v>1</v>
      </c>
      <c r="G130" s="17">
        <f t="shared" ref="G130:G131" si="16">ROUND(D130*E130,0)</f>
        <v>315</v>
      </c>
    </row>
    <row r="131" spans="1:14" s="24" customFormat="1" x14ac:dyDescent="0.25">
      <c r="A131" s="6">
        <v>1</v>
      </c>
      <c r="B131" s="787" t="s">
        <v>11</v>
      </c>
      <c r="C131" s="30">
        <v>340</v>
      </c>
      <c r="D131" s="379">
        <v>100</v>
      </c>
      <c r="E131" s="387">
        <v>8.5</v>
      </c>
      <c r="F131" s="3">
        <f t="shared" si="15"/>
        <v>3</v>
      </c>
      <c r="G131" s="17">
        <f t="shared" si="16"/>
        <v>850</v>
      </c>
    </row>
    <row r="132" spans="1:14" s="24" customFormat="1" x14ac:dyDescent="0.25">
      <c r="A132" s="6">
        <v>1</v>
      </c>
      <c r="B132" s="790" t="s">
        <v>9</v>
      </c>
      <c r="C132" s="20"/>
      <c r="D132" s="395">
        <f>SUM(D129:D131)</f>
        <v>200</v>
      </c>
      <c r="E132" s="409">
        <f>E129</f>
        <v>8.5</v>
      </c>
      <c r="F132" s="44">
        <f t="shared" ref="F132:G132" si="17">SUM(F129:F131)</f>
        <v>6</v>
      </c>
      <c r="G132" s="35">
        <f t="shared" si="17"/>
        <v>1701</v>
      </c>
      <c r="H132" s="410"/>
      <c r="I132" s="410"/>
      <c r="J132" s="410"/>
      <c r="K132" s="410"/>
      <c r="L132" s="410"/>
    </row>
    <row r="133" spans="1:14" s="24" customFormat="1" ht="18" customHeight="1" thickBot="1" x14ac:dyDescent="0.3">
      <c r="A133" s="6">
        <v>1</v>
      </c>
      <c r="B133" s="791" t="s">
        <v>118</v>
      </c>
      <c r="C133" s="396"/>
      <c r="D133" s="411">
        <f t="shared" ref="D133" si="18">D132</f>
        <v>200</v>
      </c>
      <c r="E133" s="412">
        <f t="shared" ref="E133:G133" si="19">E132</f>
        <v>8.5</v>
      </c>
      <c r="F133" s="399">
        <f t="shared" si="19"/>
        <v>6</v>
      </c>
      <c r="G133" s="399">
        <f t="shared" si="19"/>
        <v>1701</v>
      </c>
      <c r="H133" s="410"/>
      <c r="I133" s="410"/>
      <c r="J133" s="410"/>
      <c r="K133" s="410"/>
      <c r="L133" s="410"/>
      <c r="M133" s="410"/>
      <c r="N133" s="410"/>
    </row>
    <row r="134" spans="1:14" s="403" customFormat="1" ht="15.75" thickBot="1" x14ac:dyDescent="0.3">
      <c r="A134" s="6">
        <v>1</v>
      </c>
      <c r="B134" s="400" t="s">
        <v>10</v>
      </c>
      <c r="C134" s="41"/>
      <c r="D134" s="413"/>
      <c r="E134" s="414"/>
      <c r="F134" s="415"/>
      <c r="G134" s="416"/>
    </row>
    <row r="135" spans="1:14" x14ac:dyDescent="0.25">
      <c r="A135" s="6">
        <v>1</v>
      </c>
      <c r="B135" s="798"/>
      <c r="C135" s="404"/>
      <c r="D135" s="379"/>
      <c r="E135" s="17"/>
      <c r="F135" s="17"/>
      <c r="G135" s="17"/>
      <c r="H135" s="403"/>
      <c r="I135" s="403"/>
      <c r="J135" s="403"/>
      <c r="K135" s="403"/>
      <c r="L135" s="403"/>
      <c r="M135" s="403"/>
      <c r="N135" s="403"/>
    </row>
    <row r="136" spans="1:14" ht="24" customHeight="1" x14ac:dyDescent="0.25">
      <c r="A136" s="6">
        <v>1</v>
      </c>
      <c r="B136" s="640" t="s">
        <v>82</v>
      </c>
      <c r="C136" s="20"/>
      <c r="D136" s="379"/>
      <c r="E136" s="17"/>
      <c r="F136" s="17"/>
      <c r="G136" s="17"/>
    </row>
    <row r="137" spans="1:14" ht="18.75" customHeight="1" x14ac:dyDescent="0.25">
      <c r="A137" s="6">
        <v>1</v>
      </c>
      <c r="B137" s="771" t="s">
        <v>4</v>
      </c>
      <c r="C137" s="20"/>
      <c r="D137" s="379"/>
      <c r="E137" s="17"/>
      <c r="F137" s="17"/>
      <c r="G137" s="17"/>
    </row>
    <row r="138" spans="1:14" ht="29.25" customHeight="1" x14ac:dyDescent="0.25">
      <c r="A138" s="6">
        <v>1</v>
      </c>
      <c r="B138" s="799" t="s">
        <v>110</v>
      </c>
      <c r="C138" s="5">
        <v>300</v>
      </c>
      <c r="D138" s="17">
        <v>1460</v>
      </c>
      <c r="E138" s="18">
        <v>13.7</v>
      </c>
      <c r="F138" s="3">
        <f t="shared" ref="F138:F143" si="20">ROUND(G138/C138,0)</f>
        <v>67</v>
      </c>
      <c r="G138" s="17">
        <f t="shared" ref="G138:G144" si="21">ROUND(D138*E138,0)</f>
        <v>20002</v>
      </c>
    </row>
    <row r="139" spans="1:14" x14ac:dyDescent="0.25">
      <c r="A139" s="6">
        <v>1</v>
      </c>
      <c r="B139" s="799" t="s">
        <v>111</v>
      </c>
      <c r="C139" s="5">
        <v>300</v>
      </c>
      <c r="D139" s="17">
        <v>180</v>
      </c>
      <c r="E139" s="18">
        <v>13.3</v>
      </c>
      <c r="F139" s="3">
        <f t="shared" si="20"/>
        <v>8</v>
      </c>
      <c r="G139" s="17">
        <f t="shared" si="21"/>
        <v>2394</v>
      </c>
    </row>
    <row r="140" spans="1:14" ht="15.75" customHeight="1" x14ac:dyDescent="0.25">
      <c r="A140" s="6">
        <v>1</v>
      </c>
      <c r="B140" s="799" t="s">
        <v>28</v>
      </c>
      <c r="C140" s="5">
        <v>300</v>
      </c>
      <c r="D140" s="17">
        <v>3500</v>
      </c>
      <c r="E140" s="18">
        <v>5.6</v>
      </c>
      <c r="F140" s="3">
        <f t="shared" si="20"/>
        <v>65</v>
      </c>
      <c r="G140" s="17">
        <f t="shared" si="21"/>
        <v>19600</v>
      </c>
    </row>
    <row r="141" spans="1:14" x14ac:dyDescent="0.25">
      <c r="A141" s="6">
        <v>1</v>
      </c>
      <c r="B141" s="799" t="s">
        <v>23</v>
      </c>
      <c r="C141" s="5">
        <v>340</v>
      </c>
      <c r="D141" s="17">
        <v>2400</v>
      </c>
      <c r="E141" s="18">
        <v>7</v>
      </c>
      <c r="F141" s="3">
        <f t="shared" si="20"/>
        <v>49</v>
      </c>
      <c r="G141" s="17">
        <f t="shared" si="21"/>
        <v>16800</v>
      </c>
    </row>
    <row r="142" spans="1:14" x14ac:dyDescent="0.25">
      <c r="A142" s="6">
        <v>1</v>
      </c>
      <c r="B142" s="799" t="s">
        <v>24</v>
      </c>
      <c r="C142" s="5">
        <v>330</v>
      </c>
      <c r="D142" s="17">
        <v>1600</v>
      </c>
      <c r="E142" s="18">
        <v>7.6</v>
      </c>
      <c r="F142" s="3">
        <f t="shared" si="20"/>
        <v>37</v>
      </c>
      <c r="G142" s="17">
        <f t="shared" si="21"/>
        <v>12160</v>
      </c>
    </row>
    <row r="143" spans="1:14" x14ac:dyDescent="0.25">
      <c r="A143" s="6">
        <v>1</v>
      </c>
      <c r="B143" s="799" t="s">
        <v>199</v>
      </c>
      <c r="C143" s="5">
        <v>330</v>
      </c>
      <c r="D143" s="17">
        <v>400</v>
      </c>
      <c r="E143" s="18">
        <v>8</v>
      </c>
      <c r="F143" s="3">
        <f t="shared" si="20"/>
        <v>10</v>
      </c>
      <c r="G143" s="17">
        <f t="shared" si="21"/>
        <v>3200</v>
      </c>
    </row>
    <row r="144" spans="1:14" ht="9.75" customHeight="1" x14ac:dyDescent="0.25">
      <c r="A144" s="6">
        <v>1</v>
      </c>
      <c r="B144" s="799"/>
      <c r="C144" s="5"/>
      <c r="D144" s="379"/>
      <c r="E144" s="18"/>
      <c r="F144" s="3"/>
      <c r="G144" s="17">
        <f t="shared" si="21"/>
        <v>0</v>
      </c>
    </row>
    <row r="145" spans="1:7" s="24" customFormat="1" ht="17.25" customHeight="1" x14ac:dyDescent="0.25">
      <c r="A145" s="6">
        <v>1</v>
      </c>
      <c r="B145" s="773" t="s">
        <v>5</v>
      </c>
      <c r="C145" s="417"/>
      <c r="D145" s="22">
        <f>SUM(D138:D144)</f>
        <v>9540</v>
      </c>
      <c r="E145" s="21">
        <f>G145/D145</f>
        <v>7.7731656184486377</v>
      </c>
      <c r="F145" s="22">
        <f>SUM(F138:F143)</f>
        <v>236</v>
      </c>
      <c r="G145" s="23">
        <f>SUM(G138:G144)</f>
        <v>74156</v>
      </c>
    </row>
    <row r="146" spans="1:7" s="24" customFormat="1" ht="17.25" customHeight="1" x14ac:dyDescent="0.25">
      <c r="A146" s="6">
        <v>1</v>
      </c>
      <c r="B146" s="800" t="s">
        <v>203</v>
      </c>
      <c r="C146" s="48"/>
      <c r="D146" s="379"/>
      <c r="E146" s="3"/>
      <c r="F146" s="3"/>
      <c r="G146" s="17"/>
    </row>
    <row r="147" spans="1:7" s="24" customFormat="1" ht="18" customHeight="1" x14ac:dyDescent="0.25">
      <c r="A147" s="6">
        <v>1</v>
      </c>
      <c r="B147" s="774" t="s">
        <v>123</v>
      </c>
      <c r="C147" s="48"/>
      <c r="D147" s="379">
        <f>D148+D149</f>
        <v>34069</v>
      </c>
      <c r="E147" s="3"/>
      <c r="F147" s="3"/>
      <c r="G147" s="17"/>
    </row>
    <row r="148" spans="1:7" s="24" customFormat="1" ht="45" x14ac:dyDescent="0.25">
      <c r="A148" s="6">
        <v>1</v>
      </c>
      <c r="B148" s="795" t="s">
        <v>243</v>
      </c>
      <c r="C148" s="48"/>
      <c r="D148" s="379">
        <v>6000</v>
      </c>
      <c r="E148" s="3"/>
      <c r="F148" s="3"/>
      <c r="G148" s="17"/>
    </row>
    <row r="149" spans="1:7" s="24" customFormat="1" x14ac:dyDescent="0.25">
      <c r="A149" s="6">
        <v>1</v>
      </c>
      <c r="B149" s="775" t="s">
        <v>245</v>
      </c>
      <c r="C149" s="48"/>
      <c r="D149" s="379">
        <v>28069</v>
      </c>
      <c r="E149" s="3"/>
      <c r="F149" s="3"/>
      <c r="G149" s="17"/>
    </row>
    <row r="150" spans="1:7" s="24" customFormat="1" x14ac:dyDescent="0.25">
      <c r="A150" s="6">
        <v>1</v>
      </c>
      <c r="B150" s="776" t="s">
        <v>121</v>
      </c>
      <c r="C150" s="48"/>
      <c r="D150" s="379">
        <v>7600</v>
      </c>
      <c r="E150" s="3"/>
      <c r="F150" s="3"/>
      <c r="G150" s="17"/>
    </row>
    <row r="151" spans="1:7" s="24" customFormat="1" ht="30" x14ac:dyDescent="0.25">
      <c r="A151" s="6">
        <v>1</v>
      </c>
      <c r="B151" s="776" t="s">
        <v>122</v>
      </c>
      <c r="C151" s="48"/>
      <c r="D151" s="379">
        <f>D152+D153</f>
        <v>350</v>
      </c>
      <c r="E151" s="3"/>
      <c r="F151" s="3"/>
      <c r="G151" s="17"/>
    </row>
    <row r="152" spans="1:7" s="24" customFormat="1" x14ac:dyDescent="0.25">
      <c r="A152" s="6">
        <v>1</v>
      </c>
      <c r="B152" s="776"/>
      <c r="C152" s="48"/>
      <c r="D152" s="379"/>
      <c r="E152" s="3"/>
      <c r="F152" s="3"/>
      <c r="G152" s="17"/>
    </row>
    <row r="153" spans="1:7" s="24" customFormat="1" ht="30" x14ac:dyDescent="0.25">
      <c r="A153" s="6">
        <v>1</v>
      </c>
      <c r="B153" s="776" t="s">
        <v>297</v>
      </c>
      <c r="C153" s="48"/>
      <c r="D153" s="379">
        <v>350</v>
      </c>
      <c r="E153" s="3"/>
      <c r="F153" s="3"/>
      <c r="G153" s="17"/>
    </row>
    <row r="154" spans="1:7" s="24" customFormat="1" ht="55.5" customHeight="1" x14ac:dyDescent="0.25">
      <c r="A154" s="6">
        <v>1</v>
      </c>
      <c r="B154" s="776" t="s">
        <v>339</v>
      </c>
      <c r="C154" s="48"/>
      <c r="D154" s="379">
        <v>1000</v>
      </c>
      <c r="E154" s="3"/>
      <c r="F154" s="3"/>
      <c r="G154" s="17"/>
    </row>
    <row r="155" spans="1:7" s="24" customFormat="1" ht="27.75" customHeight="1" x14ac:dyDescent="0.25">
      <c r="A155" s="6">
        <v>1</v>
      </c>
      <c r="B155" s="801" t="s">
        <v>161</v>
      </c>
      <c r="C155" s="48"/>
      <c r="D155" s="385">
        <f>D147+ROUND(D150*3.2,0)+D151+D154</f>
        <v>59739</v>
      </c>
      <c r="E155" s="3"/>
      <c r="F155" s="3"/>
      <c r="G155" s="17"/>
    </row>
    <row r="156" spans="1:7" s="24" customFormat="1" x14ac:dyDescent="0.25">
      <c r="A156" s="6">
        <v>1</v>
      </c>
      <c r="B156" s="802" t="s">
        <v>124</v>
      </c>
      <c r="C156" s="48"/>
      <c r="D156" s="386">
        <f>SUM(D157:D181)</f>
        <v>73614</v>
      </c>
      <c r="E156" s="3"/>
      <c r="F156" s="3"/>
      <c r="G156" s="17"/>
    </row>
    <row r="157" spans="1:7" s="24" customFormat="1" ht="30" x14ac:dyDescent="0.25">
      <c r="A157" s="6">
        <v>1</v>
      </c>
      <c r="B157" s="776" t="s">
        <v>255</v>
      </c>
      <c r="C157" s="48"/>
      <c r="D157" s="379">
        <v>7000</v>
      </c>
      <c r="E157" s="3"/>
      <c r="F157" s="3"/>
      <c r="G157" s="17"/>
    </row>
    <row r="158" spans="1:7" s="24" customFormat="1" ht="30" x14ac:dyDescent="0.25">
      <c r="A158" s="6">
        <v>1</v>
      </c>
      <c r="B158" s="776" t="s">
        <v>256</v>
      </c>
      <c r="C158" s="48"/>
      <c r="D158" s="379">
        <v>5675</v>
      </c>
      <c r="E158" s="3"/>
      <c r="F158" s="3"/>
      <c r="G158" s="17"/>
    </row>
    <row r="159" spans="1:7" s="24" customFormat="1" x14ac:dyDescent="0.25">
      <c r="A159" s="6">
        <v>1</v>
      </c>
      <c r="B159" s="776" t="s">
        <v>17</v>
      </c>
      <c r="C159" s="48"/>
      <c r="D159" s="379">
        <v>2114</v>
      </c>
      <c r="E159" s="3"/>
      <c r="F159" s="3"/>
      <c r="G159" s="17"/>
    </row>
    <row r="160" spans="1:7" s="24" customFormat="1" x14ac:dyDescent="0.25">
      <c r="A160" s="6">
        <v>1</v>
      </c>
      <c r="B160" s="776" t="s">
        <v>55</v>
      </c>
      <c r="C160" s="48"/>
      <c r="D160" s="379">
        <v>2800</v>
      </c>
      <c r="E160" s="3"/>
      <c r="F160" s="3"/>
      <c r="G160" s="17"/>
    </row>
    <row r="161" spans="1:7" s="24" customFormat="1" x14ac:dyDescent="0.25">
      <c r="A161" s="6">
        <v>1</v>
      </c>
      <c r="B161" s="776" t="s">
        <v>19</v>
      </c>
      <c r="C161" s="48"/>
      <c r="D161" s="379">
        <v>7000</v>
      </c>
      <c r="E161" s="3"/>
      <c r="F161" s="3"/>
      <c r="G161" s="17"/>
    </row>
    <row r="162" spans="1:7" s="24" customFormat="1" ht="30" x14ac:dyDescent="0.25">
      <c r="A162" s="6">
        <v>1</v>
      </c>
      <c r="B162" s="776" t="s">
        <v>173</v>
      </c>
      <c r="C162" s="48"/>
      <c r="D162" s="379">
        <v>160</v>
      </c>
      <c r="E162" s="3"/>
      <c r="F162" s="3"/>
      <c r="G162" s="17"/>
    </row>
    <row r="163" spans="1:7" s="24" customFormat="1" x14ac:dyDescent="0.25">
      <c r="A163" s="6">
        <v>1</v>
      </c>
      <c r="B163" s="776" t="s">
        <v>309</v>
      </c>
      <c r="C163" s="48"/>
      <c r="D163" s="379">
        <v>2650</v>
      </c>
      <c r="E163" s="3"/>
      <c r="F163" s="3"/>
      <c r="G163" s="17"/>
    </row>
    <row r="164" spans="1:7" s="24" customFormat="1" ht="30" x14ac:dyDescent="0.25">
      <c r="A164" s="6">
        <v>1</v>
      </c>
      <c r="B164" s="776" t="s">
        <v>310</v>
      </c>
      <c r="C164" s="48"/>
      <c r="D164" s="379">
        <v>20</v>
      </c>
      <c r="E164" s="3"/>
      <c r="F164" s="3"/>
      <c r="G164" s="17"/>
    </row>
    <row r="165" spans="1:7" s="24" customFormat="1" x14ac:dyDescent="0.25">
      <c r="A165" s="6">
        <v>1</v>
      </c>
      <c r="B165" s="776" t="s">
        <v>308</v>
      </c>
      <c r="C165" s="48"/>
      <c r="D165" s="379">
        <v>15100</v>
      </c>
      <c r="E165" s="3"/>
      <c r="F165" s="3"/>
      <c r="G165" s="17"/>
    </row>
    <row r="166" spans="1:7" s="24" customFormat="1" x14ac:dyDescent="0.25">
      <c r="A166" s="6">
        <v>1</v>
      </c>
      <c r="B166" s="776" t="s">
        <v>174</v>
      </c>
      <c r="C166" s="48"/>
      <c r="D166" s="379">
        <v>1220</v>
      </c>
      <c r="E166" s="3"/>
      <c r="F166" s="3"/>
      <c r="G166" s="17"/>
    </row>
    <row r="167" spans="1:7" s="24" customFormat="1" x14ac:dyDescent="0.25">
      <c r="A167" s="6">
        <v>1</v>
      </c>
      <c r="B167" s="776" t="s">
        <v>52</v>
      </c>
      <c r="C167" s="48"/>
      <c r="D167" s="379">
        <v>300</v>
      </c>
      <c r="E167" s="3"/>
      <c r="F167" s="3"/>
      <c r="G167" s="17"/>
    </row>
    <row r="168" spans="1:7" s="24" customFormat="1" x14ac:dyDescent="0.25">
      <c r="A168" s="6">
        <v>1</v>
      </c>
      <c r="B168" s="776" t="s">
        <v>56</v>
      </c>
      <c r="C168" s="48"/>
      <c r="D168" s="379">
        <v>480</v>
      </c>
      <c r="E168" s="3"/>
      <c r="F168" s="3"/>
      <c r="G168" s="17"/>
    </row>
    <row r="169" spans="1:7" s="24" customFormat="1" ht="30" x14ac:dyDescent="0.25">
      <c r="A169" s="6">
        <v>1</v>
      </c>
      <c r="B169" s="776" t="s">
        <v>311</v>
      </c>
      <c r="C169" s="48"/>
      <c r="D169" s="379">
        <v>60</v>
      </c>
      <c r="E169" s="3"/>
      <c r="F169" s="3"/>
      <c r="G169" s="17"/>
    </row>
    <row r="170" spans="1:7" s="24" customFormat="1" ht="15" customHeight="1" x14ac:dyDescent="0.25">
      <c r="A170" s="6">
        <v>1</v>
      </c>
      <c r="B170" s="776" t="s">
        <v>257</v>
      </c>
      <c r="C170" s="48"/>
      <c r="D170" s="379">
        <v>2176</v>
      </c>
      <c r="E170" s="3"/>
      <c r="F170" s="3"/>
      <c r="G170" s="17"/>
    </row>
    <row r="171" spans="1:7" s="24" customFormat="1" ht="45" x14ac:dyDescent="0.25">
      <c r="A171" s="6">
        <v>1</v>
      </c>
      <c r="B171" s="776" t="s">
        <v>258</v>
      </c>
      <c r="C171" s="48"/>
      <c r="D171" s="379">
        <v>799</v>
      </c>
      <c r="E171" s="3"/>
      <c r="F171" s="3"/>
      <c r="G171" s="17"/>
    </row>
    <row r="172" spans="1:7" s="24" customFormat="1" x14ac:dyDescent="0.25">
      <c r="A172" s="6">
        <v>1</v>
      </c>
      <c r="B172" s="776" t="s">
        <v>18</v>
      </c>
      <c r="C172" s="48"/>
      <c r="D172" s="379">
        <v>6000</v>
      </c>
      <c r="E172" s="3"/>
      <c r="F172" s="3"/>
      <c r="G172" s="17"/>
    </row>
    <row r="173" spans="1:7" s="24" customFormat="1" x14ac:dyDescent="0.25">
      <c r="A173" s="6">
        <v>1</v>
      </c>
      <c r="B173" s="776" t="s">
        <v>171</v>
      </c>
      <c r="C173" s="48"/>
      <c r="D173" s="379">
        <v>13500</v>
      </c>
      <c r="E173" s="3"/>
      <c r="F173" s="3"/>
      <c r="G173" s="17"/>
    </row>
    <row r="174" spans="1:7" s="24" customFormat="1" x14ac:dyDescent="0.25">
      <c r="A174" s="6">
        <v>1</v>
      </c>
      <c r="B174" s="776" t="s">
        <v>16</v>
      </c>
      <c r="C174" s="48"/>
      <c r="D174" s="379">
        <v>310</v>
      </c>
      <c r="E174" s="3"/>
      <c r="F174" s="3"/>
      <c r="G174" s="17"/>
    </row>
    <row r="175" spans="1:7" s="24" customFormat="1" x14ac:dyDescent="0.25">
      <c r="A175" s="6">
        <v>1</v>
      </c>
      <c r="B175" s="776" t="s">
        <v>53</v>
      </c>
      <c r="C175" s="48"/>
      <c r="D175" s="379">
        <v>3000</v>
      </c>
      <c r="E175" s="3"/>
      <c r="F175" s="3"/>
      <c r="G175" s="17"/>
    </row>
    <row r="176" spans="1:7" s="24" customFormat="1" x14ac:dyDescent="0.25">
      <c r="A176" s="6">
        <v>1</v>
      </c>
      <c r="B176" s="776" t="s">
        <v>172</v>
      </c>
      <c r="C176" s="48"/>
      <c r="D176" s="379">
        <v>900</v>
      </c>
      <c r="E176" s="3"/>
      <c r="F176" s="3"/>
      <c r="G176" s="17"/>
    </row>
    <row r="177" spans="1:7" s="24" customFormat="1" x14ac:dyDescent="0.25">
      <c r="A177" s="6">
        <v>1</v>
      </c>
      <c r="B177" s="776" t="s">
        <v>250</v>
      </c>
      <c r="C177" s="48"/>
      <c r="D177" s="379">
        <v>250</v>
      </c>
      <c r="E177" s="3"/>
      <c r="F177" s="3"/>
      <c r="G177" s="17"/>
    </row>
    <row r="178" spans="1:7" s="24" customFormat="1" ht="62.25" customHeight="1" x14ac:dyDescent="0.25">
      <c r="A178" s="6">
        <v>1</v>
      </c>
      <c r="B178" s="776" t="s">
        <v>330</v>
      </c>
      <c r="C178" s="48"/>
      <c r="D178" s="379">
        <v>1000</v>
      </c>
      <c r="E178" s="3"/>
      <c r="F178" s="3"/>
      <c r="G178" s="17"/>
    </row>
    <row r="179" spans="1:7" s="24" customFormat="1" ht="60.75" customHeight="1" x14ac:dyDescent="0.25">
      <c r="A179" s="6">
        <v>1</v>
      </c>
      <c r="B179" s="776" t="s">
        <v>329</v>
      </c>
      <c r="C179" s="48"/>
      <c r="D179" s="379">
        <v>1000</v>
      </c>
      <c r="E179" s="3"/>
      <c r="F179" s="3"/>
      <c r="G179" s="17"/>
    </row>
    <row r="180" spans="1:7" s="24" customFormat="1" ht="54" customHeight="1" x14ac:dyDescent="0.25">
      <c r="A180" s="6">
        <v>1</v>
      </c>
      <c r="B180" s="776" t="s">
        <v>332</v>
      </c>
      <c r="C180" s="48"/>
      <c r="D180" s="379">
        <v>50</v>
      </c>
      <c r="E180" s="3"/>
      <c r="F180" s="3"/>
      <c r="G180" s="17"/>
    </row>
    <row r="181" spans="1:7" s="24" customFormat="1" ht="63" customHeight="1" x14ac:dyDescent="0.25">
      <c r="A181" s="6">
        <v>1</v>
      </c>
      <c r="B181" s="776" t="s">
        <v>333</v>
      </c>
      <c r="C181" s="48"/>
      <c r="D181" s="379">
        <v>50</v>
      </c>
      <c r="E181" s="3"/>
      <c r="F181" s="3"/>
      <c r="G181" s="17"/>
    </row>
    <row r="182" spans="1:7" s="24" customFormat="1" ht="47.25" x14ac:dyDescent="0.25">
      <c r="A182" s="6">
        <v>1</v>
      </c>
      <c r="B182" s="781" t="s">
        <v>371</v>
      </c>
      <c r="C182" s="48"/>
      <c r="D182" s="379"/>
      <c r="E182" s="3"/>
      <c r="F182" s="3"/>
      <c r="G182" s="17"/>
    </row>
    <row r="183" spans="1:7" s="24" customFormat="1" ht="15.75" x14ac:dyDescent="0.25">
      <c r="A183" s="6">
        <v>1</v>
      </c>
      <c r="B183" s="785" t="s">
        <v>7</v>
      </c>
      <c r="C183" s="20"/>
      <c r="D183" s="379"/>
      <c r="E183" s="3"/>
      <c r="F183" s="3"/>
      <c r="G183" s="17"/>
    </row>
    <row r="184" spans="1:7" s="24" customFormat="1" ht="15.75" x14ac:dyDescent="0.25">
      <c r="A184" s="6">
        <v>1</v>
      </c>
      <c r="B184" s="786" t="s">
        <v>145</v>
      </c>
      <c r="C184" s="20"/>
      <c r="D184" s="379"/>
      <c r="E184" s="3"/>
      <c r="F184" s="3"/>
      <c r="G184" s="17"/>
    </row>
    <row r="185" spans="1:7" s="24" customFormat="1" x14ac:dyDescent="0.25">
      <c r="A185" s="6">
        <v>1</v>
      </c>
      <c r="B185" s="799" t="s">
        <v>155</v>
      </c>
      <c r="C185" s="5">
        <v>300</v>
      </c>
      <c r="D185" s="419">
        <v>900</v>
      </c>
      <c r="E185" s="18">
        <v>18</v>
      </c>
      <c r="F185" s="3">
        <f>ROUND(G185/C185,0)</f>
        <v>54</v>
      </c>
      <c r="G185" s="17">
        <f>ROUND(D185*E185,0)</f>
        <v>16200</v>
      </c>
    </row>
    <row r="186" spans="1:7" s="24" customFormat="1" ht="15.75" x14ac:dyDescent="0.25">
      <c r="A186" s="6">
        <v>1</v>
      </c>
      <c r="B186" s="790" t="s">
        <v>9</v>
      </c>
      <c r="C186" s="20"/>
      <c r="D186" s="382">
        <f>D185</f>
        <v>900</v>
      </c>
      <c r="E186" s="391">
        <f>G186/D186</f>
        <v>18</v>
      </c>
      <c r="F186" s="35">
        <f>F185</f>
        <v>54</v>
      </c>
      <c r="G186" s="35">
        <f>G185</f>
        <v>16200</v>
      </c>
    </row>
    <row r="187" spans="1:7" s="24" customFormat="1" ht="20.25" customHeight="1" x14ac:dyDescent="0.25">
      <c r="A187" s="6">
        <v>1</v>
      </c>
      <c r="B187" s="786" t="s">
        <v>20</v>
      </c>
      <c r="C187" s="5"/>
      <c r="D187" s="379"/>
      <c r="E187" s="18"/>
      <c r="F187" s="3"/>
      <c r="G187" s="17"/>
    </row>
    <row r="188" spans="1:7" s="24" customFormat="1" ht="18.75" customHeight="1" x14ac:dyDescent="0.25">
      <c r="A188" s="6">
        <v>1</v>
      </c>
      <c r="B188" s="789" t="s">
        <v>24</v>
      </c>
      <c r="C188" s="5">
        <v>240</v>
      </c>
      <c r="D188" s="17">
        <v>570</v>
      </c>
      <c r="E188" s="18">
        <v>7</v>
      </c>
      <c r="F188" s="3">
        <f>ROUND(G188/C188,0)</f>
        <v>17</v>
      </c>
      <c r="G188" s="17">
        <f>ROUND(D188*E188,0)</f>
        <v>3990</v>
      </c>
    </row>
    <row r="189" spans="1:7" s="24" customFormat="1" ht="18.75" customHeight="1" x14ac:dyDescent="0.25">
      <c r="A189" s="6">
        <v>1</v>
      </c>
      <c r="B189" s="789" t="s">
        <v>23</v>
      </c>
      <c r="C189" s="5">
        <v>240</v>
      </c>
      <c r="D189" s="17">
        <v>420</v>
      </c>
      <c r="E189" s="18">
        <v>4</v>
      </c>
      <c r="F189" s="3">
        <f>ROUND(G189/C189,0)</f>
        <v>7</v>
      </c>
      <c r="G189" s="17">
        <f>ROUND(D189*E189,0)</f>
        <v>1680</v>
      </c>
    </row>
    <row r="190" spans="1:7" s="24" customFormat="1" ht="18.75" customHeight="1" x14ac:dyDescent="0.25">
      <c r="A190" s="6">
        <v>1</v>
      </c>
      <c r="B190" s="790" t="s">
        <v>147</v>
      </c>
      <c r="C190" s="49"/>
      <c r="D190" s="23">
        <f>SUM(D188:D189)</f>
        <v>990</v>
      </c>
      <c r="E190" s="391">
        <f>G190/D190</f>
        <v>5.7272727272727275</v>
      </c>
      <c r="F190" s="35">
        <f t="shared" ref="F190:G190" si="22">SUM(F188:F189)</f>
        <v>24</v>
      </c>
      <c r="G190" s="35">
        <f t="shared" si="22"/>
        <v>5670</v>
      </c>
    </row>
    <row r="191" spans="1:7" s="24" customFormat="1" ht="24.75" customHeight="1" x14ac:dyDescent="0.25">
      <c r="A191" s="6">
        <v>1</v>
      </c>
      <c r="B191" s="791" t="s">
        <v>118</v>
      </c>
      <c r="C191" s="37"/>
      <c r="D191" s="35">
        <f>D190+D186</f>
        <v>1890</v>
      </c>
      <c r="E191" s="420">
        <f>G191/D191</f>
        <v>11.571428571428571</v>
      </c>
      <c r="F191" s="421">
        <f>F190+F186</f>
        <v>78</v>
      </c>
      <c r="G191" s="421">
        <f>G190+G186</f>
        <v>21870</v>
      </c>
    </row>
    <row r="192" spans="1:7" s="24" customFormat="1" ht="30" customHeight="1" x14ac:dyDescent="0.25">
      <c r="A192" s="6"/>
      <c r="B192" s="792" t="s">
        <v>367</v>
      </c>
      <c r="C192" s="37"/>
      <c r="D192" s="386">
        <v>20</v>
      </c>
      <c r="E192" s="21"/>
      <c r="F192" s="23"/>
      <c r="G192" s="23"/>
    </row>
    <row r="193" spans="1:7" s="24" customFormat="1" ht="46.5" customHeight="1" x14ac:dyDescent="0.25">
      <c r="A193" s="6"/>
      <c r="B193" s="792" t="s">
        <v>368</v>
      </c>
      <c r="C193" s="37"/>
      <c r="D193" s="386">
        <v>15</v>
      </c>
      <c r="E193" s="21"/>
      <c r="F193" s="23"/>
      <c r="G193" s="23"/>
    </row>
    <row r="194" spans="1:7" s="24" customFormat="1" ht="24.75" customHeight="1" x14ac:dyDescent="0.25">
      <c r="A194" s="6"/>
      <c r="B194" s="792" t="s">
        <v>369</v>
      </c>
      <c r="C194" s="37"/>
      <c r="D194" s="386">
        <v>15</v>
      </c>
      <c r="E194" s="21"/>
      <c r="F194" s="23"/>
      <c r="G194" s="23"/>
    </row>
    <row r="195" spans="1:7" s="24" customFormat="1" ht="24.75" customHeight="1" thickBot="1" x14ac:dyDescent="0.3">
      <c r="A195" s="6"/>
      <c r="B195" s="793" t="s">
        <v>153</v>
      </c>
      <c r="C195" s="396"/>
      <c r="D195" s="397">
        <v>30</v>
      </c>
      <c r="E195" s="398"/>
      <c r="F195" s="399"/>
      <c r="G195" s="399"/>
    </row>
    <row r="196" spans="1:7" s="403" customFormat="1" ht="16.5" customHeight="1" thickBot="1" x14ac:dyDescent="0.3">
      <c r="A196" s="6">
        <v>1</v>
      </c>
      <c r="B196" s="400" t="s">
        <v>10</v>
      </c>
      <c r="C196" s="41"/>
      <c r="D196" s="422"/>
      <c r="E196" s="402"/>
      <c r="F196" s="42"/>
      <c r="G196" s="423"/>
    </row>
    <row r="197" spans="1:7" ht="16.5" customHeight="1" x14ac:dyDescent="0.25">
      <c r="A197" s="6">
        <v>1</v>
      </c>
      <c r="B197" s="798"/>
      <c r="C197" s="404"/>
      <c r="D197" s="379"/>
      <c r="E197" s="17"/>
      <c r="F197" s="17"/>
      <c r="G197" s="17"/>
    </row>
    <row r="198" spans="1:7" ht="29.25" x14ac:dyDescent="0.25">
      <c r="A198" s="6">
        <v>1</v>
      </c>
      <c r="B198" s="794" t="s">
        <v>141</v>
      </c>
      <c r="C198" s="5"/>
      <c r="D198" s="379"/>
      <c r="E198" s="17"/>
      <c r="F198" s="17"/>
      <c r="G198" s="17"/>
    </row>
    <row r="199" spans="1:7" ht="16.5" customHeight="1" x14ac:dyDescent="0.25">
      <c r="A199" s="6">
        <v>1</v>
      </c>
      <c r="B199" s="771" t="s">
        <v>4</v>
      </c>
      <c r="C199" s="5"/>
      <c r="D199" s="379"/>
      <c r="E199" s="17"/>
      <c r="F199" s="17"/>
      <c r="G199" s="17"/>
    </row>
    <row r="200" spans="1:7" ht="16.5" customHeight="1" x14ac:dyDescent="0.25">
      <c r="A200" s="6">
        <v>1</v>
      </c>
      <c r="B200" s="772" t="s">
        <v>11</v>
      </c>
      <c r="C200" s="5">
        <v>320</v>
      </c>
      <c r="D200" s="17">
        <v>1737</v>
      </c>
      <c r="E200" s="18">
        <v>7</v>
      </c>
      <c r="F200" s="3">
        <f t="shared" ref="F200:F213" si="23">ROUND(G200/C200,0)</f>
        <v>38</v>
      </c>
      <c r="G200" s="17">
        <f t="shared" ref="G200:G213" si="24">ROUND(D200*E200,0)</f>
        <v>12159</v>
      </c>
    </row>
    <row r="201" spans="1:7" ht="18" customHeight="1" x14ac:dyDescent="0.25">
      <c r="A201" s="6">
        <v>1</v>
      </c>
      <c r="B201" s="772" t="s">
        <v>60</v>
      </c>
      <c r="C201" s="5">
        <v>320</v>
      </c>
      <c r="D201" s="17">
        <v>260</v>
      </c>
      <c r="E201" s="18">
        <v>9</v>
      </c>
      <c r="F201" s="3">
        <f t="shared" si="23"/>
        <v>7</v>
      </c>
      <c r="G201" s="17">
        <f t="shared" si="24"/>
        <v>2340</v>
      </c>
    </row>
    <row r="202" spans="1:7" ht="18" customHeight="1" x14ac:dyDescent="0.25">
      <c r="A202" s="6">
        <v>1</v>
      </c>
      <c r="B202" s="772" t="s">
        <v>12</v>
      </c>
      <c r="C202" s="5">
        <v>320</v>
      </c>
      <c r="D202" s="17">
        <v>1045</v>
      </c>
      <c r="E202" s="18">
        <v>7</v>
      </c>
      <c r="F202" s="3">
        <f t="shared" si="23"/>
        <v>23</v>
      </c>
      <c r="G202" s="17">
        <f t="shared" si="24"/>
        <v>7315</v>
      </c>
    </row>
    <row r="203" spans="1:7" ht="15.75" customHeight="1" x14ac:dyDescent="0.25">
      <c r="A203" s="6">
        <v>1</v>
      </c>
      <c r="B203" s="772" t="s">
        <v>35</v>
      </c>
      <c r="C203" s="5">
        <v>320</v>
      </c>
      <c r="D203" s="17">
        <v>495</v>
      </c>
      <c r="E203" s="18">
        <v>14</v>
      </c>
      <c r="F203" s="3">
        <f t="shared" si="23"/>
        <v>22</v>
      </c>
      <c r="G203" s="17">
        <f t="shared" si="24"/>
        <v>6930</v>
      </c>
    </row>
    <row r="204" spans="1:7" ht="15.75" customHeight="1" x14ac:dyDescent="0.25">
      <c r="A204" s="6">
        <v>1</v>
      </c>
      <c r="B204" s="772" t="s">
        <v>34</v>
      </c>
      <c r="C204" s="5">
        <v>320</v>
      </c>
      <c r="D204" s="17">
        <v>250</v>
      </c>
      <c r="E204" s="18">
        <v>10</v>
      </c>
      <c r="F204" s="3">
        <f t="shared" si="23"/>
        <v>8</v>
      </c>
      <c r="G204" s="17">
        <f t="shared" si="24"/>
        <v>2500</v>
      </c>
    </row>
    <row r="205" spans="1:7" ht="18.75" customHeight="1" x14ac:dyDescent="0.25">
      <c r="A205" s="6">
        <v>1</v>
      </c>
      <c r="B205" s="772" t="s">
        <v>63</v>
      </c>
      <c r="C205" s="5">
        <v>320</v>
      </c>
      <c r="D205" s="17">
        <v>425</v>
      </c>
      <c r="E205" s="18">
        <v>13</v>
      </c>
      <c r="F205" s="3">
        <f t="shared" si="23"/>
        <v>17</v>
      </c>
      <c r="G205" s="17">
        <f t="shared" si="24"/>
        <v>5525</v>
      </c>
    </row>
    <row r="206" spans="1:7" ht="18" customHeight="1" x14ac:dyDescent="0.25">
      <c r="A206" s="6">
        <v>1</v>
      </c>
      <c r="B206" s="772" t="s">
        <v>68</v>
      </c>
      <c r="C206" s="5">
        <v>320</v>
      </c>
      <c r="D206" s="17">
        <v>115</v>
      </c>
      <c r="E206" s="18">
        <v>14.5</v>
      </c>
      <c r="F206" s="3">
        <f t="shared" si="23"/>
        <v>5</v>
      </c>
      <c r="G206" s="17">
        <f t="shared" si="24"/>
        <v>1668</v>
      </c>
    </row>
    <row r="207" spans="1:7" ht="15.75" customHeight="1" x14ac:dyDescent="0.25">
      <c r="A207" s="6">
        <v>1</v>
      </c>
      <c r="B207" s="772" t="s">
        <v>69</v>
      </c>
      <c r="C207" s="5">
        <v>320</v>
      </c>
      <c r="D207" s="17">
        <v>96</v>
      </c>
      <c r="E207" s="18">
        <v>9</v>
      </c>
      <c r="F207" s="3">
        <f t="shared" si="23"/>
        <v>3</v>
      </c>
      <c r="G207" s="17">
        <f t="shared" si="24"/>
        <v>864</v>
      </c>
    </row>
    <row r="208" spans="1:7" ht="18" customHeight="1" x14ac:dyDescent="0.25">
      <c r="A208" s="6">
        <v>1</v>
      </c>
      <c r="B208" s="772" t="s">
        <v>44</v>
      </c>
      <c r="C208" s="5">
        <v>320</v>
      </c>
      <c r="D208" s="17">
        <v>235</v>
      </c>
      <c r="E208" s="18">
        <v>15.5</v>
      </c>
      <c r="F208" s="3">
        <f t="shared" si="23"/>
        <v>11</v>
      </c>
      <c r="G208" s="17">
        <f t="shared" si="24"/>
        <v>3643</v>
      </c>
    </row>
    <row r="209" spans="1:8" ht="15.75" customHeight="1" x14ac:dyDescent="0.25">
      <c r="A209" s="6">
        <v>1</v>
      </c>
      <c r="B209" s="772" t="s">
        <v>62</v>
      </c>
      <c r="C209" s="5">
        <v>320</v>
      </c>
      <c r="D209" s="17">
        <v>500</v>
      </c>
      <c r="E209" s="18">
        <v>13</v>
      </c>
      <c r="F209" s="3">
        <f t="shared" si="23"/>
        <v>20</v>
      </c>
      <c r="G209" s="17">
        <f t="shared" si="24"/>
        <v>6500</v>
      </c>
    </row>
    <row r="210" spans="1:8" ht="15.75" customHeight="1" x14ac:dyDescent="0.25">
      <c r="A210" s="6">
        <v>1</v>
      </c>
      <c r="B210" s="772" t="s">
        <v>58</v>
      </c>
      <c r="C210" s="5">
        <v>320</v>
      </c>
      <c r="D210" s="17">
        <v>770</v>
      </c>
      <c r="E210" s="18">
        <v>11</v>
      </c>
      <c r="F210" s="3">
        <f t="shared" si="23"/>
        <v>26</v>
      </c>
      <c r="G210" s="17">
        <f t="shared" si="24"/>
        <v>8470</v>
      </c>
    </row>
    <row r="211" spans="1:8" ht="18" customHeight="1" x14ac:dyDescent="0.25">
      <c r="A211" s="6">
        <v>1</v>
      </c>
      <c r="B211" s="772" t="s">
        <v>70</v>
      </c>
      <c r="C211" s="5">
        <v>320</v>
      </c>
      <c r="D211" s="17">
        <v>295</v>
      </c>
      <c r="E211" s="18">
        <v>23.5</v>
      </c>
      <c r="F211" s="3">
        <f t="shared" si="23"/>
        <v>22</v>
      </c>
      <c r="G211" s="17">
        <f t="shared" si="24"/>
        <v>6933</v>
      </c>
    </row>
    <row r="212" spans="1:8" ht="18" customHeight="1" x14ac:dyDescent="0.25">
      <c r="A212" s="6">
        <v>1</v>
      </c>
      <c r="B212" s="772" t="s">
        <v>208</v>
      </c>
      <c r="C212" s="5">
        <v>320</v>
      </c>
      <c r="D212" s="17">
        <v>997</v>
      </c>
      <c r="E212" s="406">
        <v>13.5</v>
      </c>
      <c r="F212" s="3">
        <f t="shared" si="23"/>
        <v>42</v>
      </c>
      <c r="G212" s="17">
        <f t="shared" si="24"/>
        <v>13460</v>
      </c>
    </row>
    <row r="213" spans="1:8" ht="15.75" customHeight="1" x14ac:dyDescent="0.25">
      <c r="A213" s="6">
        <v>1</v>
      </c>
      <c r="B213" s="772" t="s">
        <v>27</v>
      </c>
      <c r="C213" s="5">
        <v>310</v>
      </c>
      <c r="D213" s="17">
        <v>3805</v>
      </c>
      <c r="E213" s="406">
        <v>6</v>
      </c>
      <c r="F213" s="3">
        <f t="shared" si="23"/>
        <v>74</v>
      </c>
      <c r="G213" s="17">
        <f t="shared" si="24"/>
        <v>22830</v>
      </c>
    </row>
    <row r="214" spans="1:8" s="24" customFormat="1" ht="18" customHeight="1" x14ac:dyDescent="0.25">
      <c r="A214" s="6">
        <v>1</v>
      </c>
      <c r="B214" s="773" t="s">
        <v>5</v>
      </c>
      <c r="C214" s="5"/>
      <c r="D214" s="23">
        <f>SUM(D200:D213)</f>
        <v>11025</v>
      </c>
      <c r="E214" s="424">
        <f>G214/D214</f>
        <v>9.1734240362811796</v>
      </c>
      <c r="F214" s="23">
        <f>SUM(F200:F213)</f>
        <v>318</v>
      </c>
      <c r="G214" s="23">
        <f>SUM(G200:G213)</f>
        <v>101137</v>
      </c>
      <c r="H214" s="408"/>
    </row>
    <row r="215" spans="1:8" s="24" customFormat="1" ht="17.25" customHeight="1" x14ac:dyDescent="0.25">
      <c r="A215" s="6">
        <v>1</v>
      </c>
      <c r="B215" s="641" t="s">
        <v>203</v>
      </c>
      <c r="C215" s="26"/>
      <c r="D215" s="379"/>
      <c r="E215" s="3"/>
      <c r="F215" s="3"/>
      <c r="G215" s="17"/>
    </row>
    <row r="216" spans="1:8" s="24" customFormat="1" ht="18.75" customHeight="1" x14ac:dyDescent="0.25">
      <c r="A216" s="6">
        <v>1</v>
      </c>
      <c r="B216" s="774" t="s">
        <v>123</v>
      </c>
      <c r="C216" s="26"/>
      <c r="D216" s="379">
        <f>SUM(D217:D219)</f>
        <v>76990</v>
      </c>
      <c r="E216" s="3"/>
      <c r="F216" s="3"/>
      <c r="G216" s="17"/>
    </row>
    <row r="217" spans="1:8" s="24" customFormat="1" x14ac:dyDescent="0.25">
      <c r="A217" s="6">
        <v>1</v>
      </c>
      <c r="B217" s="803" t="s">
        <v>228</v>
      </c>
      <c r="C217" s="26"/>
      <c r="D217" s="379">
        <v>4240</v>
      </c>
      <c r="E217" s="3"/>
      <c r="F217" s="3"/>
      <c r="G217" s="17"/>
    </row>
    <row r="218" spans="1:8" s="24" customFormat="1" ht="45" x14ac:dyDescent="0.25">
      <c r="A218" s="6">
        <v>1</v>
      </c>
      <c r="B218" s="775" t="s">
        <v>243</v>
      </c>
      <c r="C218" s="26"/>
      <c r="D218" s="379">
        <v>10000</v>
      </c>
      <c r="E218" s="3"/>
      <c r="F218" s="3"/>
      <c r="G218" s="17"/>
    </row>
    <row r="219" spans="1:8" s="24" customFormat="1" x14ac:dyDescent="0.25">
      <c r="A219" s="6">
        <v>1</v>
      </c>
      <c r="B219" s="775" t="s">
        <v>245</v>
      </c>
      <c r="C219" s="26"/>
      <c r="D219" s="379">
        <v>62750</v>
      </c>
      <c r="E219" s="3"/>
      <c r="F219" s="3"/>
      <c r="G219" s="17"/>
    </row>
    <row r="220" spans="1:8" s="24" customFormat="1" x14ac:dyDescent="0.25">
      <c r="A220" s="6">
        <v>1</v>
      </c>
      <c r="B220" s="776" t="s">
        <v>121</v>
      </c>
      <c r="C220" s="26"/>
      <c r="D220" s="379">
        <v>4450</v>
      </c>
      <c r="E220" s="3"/>
      <c r="F220" s="3"/>
      <c r="G220" s="17"/>
    </row>
    <row r="221" spans="1:8" s="24" customFormat="1" ht="30" x14ac:dyDescent="0.25">
      <c r="A221" s="6">
        <v>1</v>
      </c>
      <c r="B221" s="776" t="s">
        <v>122</v>
      </c>
      <c r="C221" s="26"/>
      <c r="D221" s="379">
        <f>D222</f>
        <v>24000</v>
      </c>
      <c r="E221" s="3"/>
      <c r="F221" s="3"/>
      <c r="G221" s="17"/>
    </row>
    <row r="222" spans="1:8" s="24" customFormat="1" ht="17.25" customHeight="1" x14ac:dyDescent="0.25">
      <c r="A222" s="6">
        <v>1</v>
      </c>
      <c r="B222" s="775" t="s">
        <v>246</v>
      </c>
      <c r="C222" s="26"/>
      <c r="D222" s="379">
        <v>24000</v>
      </c>
      <c r="E222" s="3"/>
      <c r="F222" s="3"/>
      <c r="G222" s="17"/>
    </row>
    <row r="223" spans="1:8" s="24" customFormat="1" ht="45" x14ac:dyDescent="0.25">
      <c r="A223" s="6">
        <v>1</v>
      </c>
      <c r="B223" s="776" t="s">
        <v>339</v>
      </c>
      <c r="C223" s="26"/>
      <c r="D223" s="379">
        <v>12086</v>
      </c>
      <c r="E223" s="3"/>
      <c r="F223" s="3"/>
      <c r="G223" s="17"/>
    </row>
    <row r="224" spans="1:8" s="24" customFormat="1" ht="17.25" customHeight="1" x14ac:dyDescent="0.25">
      <c r="A224" s="6">
        <v>1</v>
      </c>
      <c r="B224" s="801" t="s">
        <v>161</v>
      </c>
      <c r="C224" s="26"/>
      <c r="D224" s="385">
        <f>D216+D220*3.2+D221+D223</f>
        <v>127316</v>
      </c>
      <c r="E224" s="3"/>
      <c r="F224" s="3"/>
      <c r="G224" s="17"/>
    </row>
    <row r="225" spans="1:7" s="24" customFormat="1" x14ac:dyDescent="0.25">
      <c r="A225" s="6">
        <v>1</v>
      </c>
      <c r="B225" s="802" t="s">
        <v>124</v>
      </c>
      <c r="C225" s="26"/>
      <c r="D225" s="386">
        <f>SUM(D226:D241)</f>
        <v>21790</v>
      </c>
      <c r="E225" s="3"/>
      <c r="F225" s="3"/>
      <c r="G225" s="17"/>
    </row>
    <row r="226" spans="1:7" s="24" customFormat="1" ht="47.25" x14ac:dyDescent="0.25">
      <c r="A226" s="6">
        <v>1</v>
      </c>
      <c r="B226" s="781" t="s">
        <v>370</v>
      </c>
      <c r="C226" s="26"/>
      <c r="D226" s="379">
        <v>3000</v>
      </c>
      <c r="E226" s="3"/>
      <c r="F226" s="3"/>
      <c r="G226" s="17"/>
    </row>
    <row r="227" spans="1:7" s="24" customFormat="1" x14ac:dyDescent="0.25">
      <c r="A227" s="6">
        <v>1</v>
      </c>
      <c r="B227" s="804" t="s">
        <v>19</v>
      </c>
      <c r="C227" s="26"/>
      <c r="D227" s="379">
        <v>1000</v>
      </c>
      <c r="E227" s="3"/>
      <c r="F227" s="3"/>
      <c r="G227" s="17"/>
    </row>
    <row r="228" spans="1:7" s="24" customFormat="1" ht="30" x14ac:dyDescent="0.25">
      <c r="A228" s="6">
        <v>1</v>
      </c>
      <c r="B228" s="805" t="s">
        <v>173</v>
      </c>
      <c r="C228" s="26"/>
      <c r="D228" s="379">
        <v>100</v>
      </c>
      <c r="E228" s="3"/>
      <c r="F228" s="3"/>
      <c r="G228" s="17"/>
    </row>
    <row r="229" spans="1:7" s="24" customFormat="1" x14ac:dyDescent="0.25">
      <c r="A229" s="6">
        <v>1</v>
      </c>
      <c r="B229" s="795" t="s">
        <v>308</v>
      </c>
      <c r="C229" s="26"/>
      <c r="D229" s="379">
        <v>4000</v>
      </c>
      <c r="E229" s="3"/>
      <c r="F229" s="3"/>
      <c r="G229" s="17"/>
    </row>
    <row r="230" spans="1:7" s="24" customFormat="1" ht="30" x14ac:dyDescent="0.25">
      <c r="A230" s="6">
        <v>1</v>
      </c>
      <c r="B230" s="795" t="s">
        <v>259</v>
      </c>
      <c r="C230" s="26"/>
      <c r="D230" s="379">
        <v>250</v>
      </c>
      <c r="E230" s="3"/>
      <c r="F230" s="3"/>
      <c r="G230" s="17"/>
    </row>
    <row r="231" spans="1:7" s="24" customFormat="1" x14ac:dyDescent="0.25">
      <c r="A231" s="6">
        <v>1</v>
      </c>
      <c r="B231" s="805" t="s">
        <v>52</v>
      </c>
      <c r="C231" s="26"/>
      <c r="D231" s="379">
        <v>2100</v>
      </c>
      <c r="E231" s="3"/>
      <c r="F231" s="3"/>
      <c r="G231" s="17"/>
    </row>
    <row r="232" spans="1:7" s="24" customFormat="1" x14ac:dyDescent="0.25">
      <c r="A232" s="6">
        <v>1</v>
      </c>
      <c r="B232" s="805" t="s">
        <v>54</v>
      </c>
      <c r="C232" s="26"/>
      <c r="D232" s="379">
        <v>500</v>
      </c>
      <c r="E232" s="3"/>
      <c r="F232" s="3"/>
      <c r="G232" s="17"/>
    </row>
    <row r="233" spans="1:7" s="24" customFormat="1" ht="30" x14ac:dyDescent="0.25">
      <c r="A233" s="6">
        <v>1</v>
      </c>
      <c r="B233" s="795" t="s">
        <v>311</v>
      </c>
      <c r="C233" s="26"/>
      <c r="D233" s="379">
        <v>40</v>
      </c>
      <c r="E233" s="3"/>
      <c r="F233" s="3"/>
      <c r="G233" s="17"/>
    </row>
    <row r="234" spans="1:7" s="24" customFormat="1" x14ac:dyDescent="0.25">
      <c r="A234" s="6">
        <v>1</v>
      </c>
      <c r="B234" s="795" t="s">
        <v>18</v>
      </c>
      <c r="C234" s="26"/>
      <c r="D234" s="379">
        <v>2000</v>
      </c>
      <c r="E234" s="3"/>
      <c r="F234" s="3"/>
      <c r="G234" s="17"/>
    </row>
    <row r="235" spans="1:7" s="24" customFormat="1" x14ac:dyDescent="0.25">
      <c r="A235" s="6">
        <v>1</v>
      </c>
      <c r="B235" s="795" t="s">
        <v>171</v>
      </c>
      <c r="C235" s="26"/>
      <c r="D235" s="379">
        <v>5000</v>
      </c>
      <c r="E235" s="3"/>
      <c r="F235" s="3"/>
      <c r="G235" s="17"/>
    </row>
    <row r="236" spans="1:7" s="24" customFormat="1" x14ac:dyDescent="0.25">
      <c r="A236" s="6">
        <v>1</v>
      </c>
      <c r="B236" s="795" t="s">
        <v>16</v>
      </c>
      <c r="C236" s="26"/>
      <c r="D236" s="379">
        <v>50</v>
      </c>
      <c r="E236" s="3"/>
      <c r="F236" s="3"/>
      <c r="G236" s="17"/>
    </row>
    <row r="237" spans="1:7" s="24" customFormat="1" x14ac:dyDescent="0.25">
      <c r="A237" s="6">
        <v>1</v>
      </c>
      <c r="B237" s="795" t="s">
        <v>29</v>
      </c>
      <c r="C237" s="26"/>
      <c r="D237" s="379">
        <v>400</v>
      </c>
      <c r="E237" s="3"/>
      <c r="F237" s="3"/>
      <c r="G237" s="17"/>
    </row>
    <row r="238" spans="1:7" s="24" customFormat="1" x14ac:dyDescent="0.25">
      <c r="A238" s="6">
        <v>1</v>
      </c>
      <c r="B238" s="795" t="s">
        <v>53</v>
      </c>
      <c r="C238" s="26"/>
      <c r="D238" s="379">
        <v>1000</v>
      </c>
      <c r="E238" s="3"/>
      <c r="F238" s="3"/>
      <c r="G238" s="17"/>
    </row>
    <row r="239" spans="1:7" s="24" customFormat="1" x14ac:dyDescent="0.25">
      <c r="A239" s="6">
        <v>1</v>
      </c>
      <c r="B239" s="795" t="s">
        <v>253</v>
      </c>
      <c r="C239" s="26"/>
      <c r="D239" s="379">
        <v>100</v>
      </c>
      <c r="E239" s="3"/>
      <c r="F239" s="3"/>
      <c r="G239" s="17"/>
    </row>
    <row r="240" spans="1:7" s="24" customFormat="1" x14ac:dyDescent="0.25">
      <c r="A240" s="6">
        <v>1</v>
      </c>
      <c r="B240" s="795" t="s">
        <v>172</v>
      </c>
      <c r="C240" s="26"/>
      <c r="D240" s="379">
        <v>1750</v>
      </c>
      <c r="E240" s="3"/>
      <c r="F240" s="3"/>
      <c r="G240" s="17"/>
    </row>
    <row r="241" spans="1:8" s="24" customFormat="1" x14ac:dyDescent="0.25">
      <c r="A241" s="6">
        <v>1</v>
      </c>
      <c r="B241" s="795" t="s">
        <v>250</v>
      </c>
      <c r="C241" s="26"/>
      <c r="D241" s="379">
        <v>500</v>
      </c>
      <c r="E241" s="3"/>
      <c r="F241" s="3"/>
      <c r="G241" s="17"/>
    </row>
    <row r="242" spans="1:8" s="24" customFormat="1" ht="14.25" customHeight="1" x14ac:dyDescent="0.25">
      <c r="A242" s="6">
        <v>1</v>
      </c>
      <c r="B242" s="797" t="s">
        <v>7</v>
      </c>
      <c r="C242" s="5"/>
      <c r="D242" s="379"/>
      <c r="E242" s="3"/>
      <c r="F242" s="3"/>
      <c r="G242" s="17"/>
    </row>
    <row r="243" spans="1:8" s="24" customFormat="1" ht="18.75" customHeight="1" x14ac:dyDescent="0.25">
      <c r="A243" s="6">
        <v>1</v>
      </c>
      <c r="B243" s="786" t="s">
        <v>145</v>
      </c>
      <c r="C243" s="5"/>
      <c r="D243" s="379"/>
      <c r="E243" s="3"/>
      <c r="F243" s="3"/>
      <c r="G243" s="17"/>
    </row>
    <row r="244" spans="1:8" s="24" customFormat="1" ht="16.5" customHeight="1" x14ac:dyDescent="0.25">
      <c r="A244" s="6">
        <v>1</v>
      </c>
      <c r="B244" s="787" t="s">
        <v>58</v>
      </c>
      <c r="C244" s="5">
        <v>300</v>
      </c>
      <c r="D244" s="17">
        <v>245</v>
      </c>
      <c r="E244" s="18">
        <v>10</v>
      </c>
      <c r="F244" s="3">
        <f>ROUND(G244/C244,0)</f>
        <v>8</v>
      </c>
      <c r="G244" s="17">
        <f>ROUND(D244*E244,0)</f>
        <v>2450</v>
      </c>
    </row>
    <row r="245" spans="1:8" s="24" customFormat="1" ht="15.75" customHeight="1" x14ac:dyDescent="0.25">
      <c r="A245" s="6">
        <v>1</v>
      </c>
      <c r="B245" s="787" t="s">
        <v>108</v>
      </c>
      <c r="C245" s="5">
        <v>300</v>
      </c>
      <c r="D245" s="17">
        <v>275</v>
      </c>
      <c r="E245" s="18">
        <v>14</v>
      </c>
      <c r="F245" s="3">
        <f>ROUND(G245/C245,0)</f>
        <v>13</v>
      </c>
      <c r="G245" s="17">
        <f>ROUND(D245*E245,0)</f>
        <v>3850</v>
      </c>
    </row>
    <row r="246" spans="1:8" s="24" customFormat="1" ht="17.25" customHeight="1" x14ac:dyDescent="0.25">
      <c r="A246" s="6">
        <v>1</v>
      </c>
      <c r="B246" s="787" t="s">
        <v>208</v>
      </c>
      <c r="C246" s="5">
        <v>300</v>
      </c>
      <c r="D246" s="17">
        <v>780</v>
      </c>
      <c r="E246" s="406">
        <v>5.8</v>
      </c>
      <c r="F246" s="3">
        <f>ROUND(G246/C246,0)</f>
        <v>15</v>
      </c>
      <c r="G246" s="17">
        <f>ROUND(D246*E246,0)</f>
        <v>4524</v>
      </c>
    </row>
    <row r="247" spans="1:8" s="24" customFormat="1" ht="18.75" customHeight="1" x14ac:dyDescent="0.25">
      <c r="A247" s="6">
        <v>1</v>
      </c>
      <c r="B247" s="790" t="s">
        <v>9</v>
      </c>
      <c r="C247" s="5"/>
      <c r="D247" s="395">
        <f>D244+D245+D246</f>
        <v>1300</v>
      </c>
      <c r="E247" s="391">
        <f>G247/D247</f>
        <v>8.3261538461538454</v>
      </c>
      <c r="F247" s="35">
        <f>F244+F245+F246</f>
        <v>36</v>
      </c>
      <c r="G247" s="35">
        <f>G244+G245+G246</f>
        <v>10824</v>
      </c>
      <c r="H247" s="408"/>
    </row>
    <row r="248" spans="1:8" s="24" customFormat="1" ht="18.75" customHeight="1" x14ac:dyDescent="0.25">
      <c r="A248" s="6">
        <v>1</v>
      </c>
      <c r="B248" s="786" t="s">
        <v>77</v>
      </c>
      <c r="C248" s="30"/>
      <c r="D248" s="395"/>
      <c r="E248" s="50"/>
      <c r="F248" s="35"/>
      <c r="G248" s="35"/>
    </row>
    <row r="249" spans="1:8" s="24" customFormat="1" ht="16.5" customHeight="1" x14ac:dyDescent="0.25">
      <c r="A249" s="6">
        <v>1</v>
      </c>
      <c r="B249" s="789" t="s">
        <v>45</v>
      </c>
      <c r="C249" s="30">
        <v>240</v>
      </c>
      <c r="D249" s="17">
        <v>400</v>
      </c>
      <c r="E249" s="425">
        <v>8</v>
      </c>
      <c r="F249" s="3">
        <f>ROUND(G249/C249,0)</f>
        <v>13</v>
      </c>
      <c r="G249" s="17">
        <f>ROUND(D249*E249,0)</f>
        <v>3200</v>
      </c>
    </row>
    <row r="250" spans="1:8" s="24" customFormat="1" ht="17.25" customHeight="1" x14ac:dyDescent="0.25">
      <c r="A250" s="6">
        <v>1</v>
      </c>
      <c r="B250" s="789" t="s">
        <v>11</v>
      </c>
      <c r="C250" s="30">
        <v>240</v>
      </c>
      <c r="D250" s="17">
        <v>215</v>
      </c>
      <c r="E250" s="426">
        <v>3</v>
      </c>
      <c r="F250" s="3">
        <f>ROUND(G250/C250,0)</f>
        <v>3</v>
      </c>
      <c r="G250" s="17">
        <f>ROUND(D250*E250,0)</f>
        <v>645</v>
      </c>
    </row>
    <row r="251" spans="1:8" s="24" customFormat="1" ht="15.75" customHeight="1" x14ac:dyDescent="0.25">
      <c r="A251" s="6">
        <v>1</v>
      </c>
      <c r="B251" s="790" t="s">
        <v>147</v>
      </c>
      <c r="C251" s="394"/>
      <c r="D251" s="395">
        <f t="shared" ref="D251" si="25">D249+D250</f>
        <v>615</v>
      </c>
      <c r="E251" s="50">
        <f t="shared" ref="E251:G251" si="26">E249+E250</f>
        <v>11</v>
      </c>
      <c r="F251" s="35">
        <f t="shared" si="26"/>
        <v>16</v>
      </c>
      <c r="G251" s="35">
        <f t="shared" si="26"/>
        <v>3845</v>
      </c>
    </row>
    <row r="252" spans="1:8" s="24" customFormat="1" ht="19.5" customHeight="1" x14ac:dyDescent="0.25">
      <c r="A252" s="6">
        <v>1</v>
      </c>
      <c r="B252" s="791" t="s">
        <v>118</v>
      </c>
      <c r="C252" s="5"/>
      <c r="D252" s="385">
        <f>D247+D251</f>
        <v>1915</v>
      </c>
      <c r="E252" s="391">
        <f>G252/D252</f>
        <v>7.6600522193211491</v>
      </c>
      <c r="F252" s="23">
        <f>F247+F251</f>
        <v>52</v>
      </c>
      <c r="G252" s="23">
        <f>G247+G251</f>
        <v>14669</v>
      </c>
    </row>
    <row r="253" spans="1:8" s="24" customFormat="1" ht="18.75" customHeight="1" x14ac:dyDescent="0.25">
      <c r="A253" s="6">
        <v>1</v>
      </c>
      <c r="B253" s="806" t="s">
        <v>181</v>
      </c>
      <c r="C253" s="394"/>
      <c r="D253" s="395">
        <f>D254</f>
        <v>100</v>
      </c>
      <c r="E253" s="50"/>
      <c r="F253" s="35"/>
      <c r="G253" s="35"/>
    </row>
    <row r="254" spans="1:8" s="24" customFormat="1" ht="18.75" customHeight="1" thickBot="1" x14ac:dyDescent="0.3">
      <c r="A254" s="6">
        <v>1</v>
      </c>
      <c r="B254" s="807" t="s">
        <v>180</v>
      </c>
      <c r="C254" s="394"/>
      <c r="D254" s="397">
        <v>100</v>
      </c>
      <c r="E254" s="427"/>
      <c r="F254" s="421"/>
      <c r="G254" s="421"/>
    </row>
    <row r="255" spans="1:8" s="403" customFormat="1" ht="15.75" customHeight="1" thickBot="1" x14ac:dyDescent="0.3">
      <c r="A255" s="6">
        <v>1</v>
      </c>
      <c r="B255" s="400" t="s">
        <v>10</v>
      </c>
      <c r="C255" s="41"/>
      <c r="D255" s="401"/>
      <c r="E255" s="42"/>
      <c r="F255" s="402"/>
      <c r="G255" s="42"/>
    </row>
    <row r="256" spans="1:8" s="403" customFormat="1" ht="15" customHeight="1" x14ac:dyDescent="0.25">
      <c r="A256" s="6">
        <v>1</v>
      </c>
      <c r="B256" s="808"/>
      <c r="C256" s="429"/>
      <c r="D256" s="379"/>
      <c r="E256" s="17"/>
      <c r="F256" s="17"/>
      <c r="G256" s="17"/>
    </row>
    <row r="257" spans="1:8" ht="29.25" x14ac:dyDescent="0.25">
      <c r="A257" s="6">
        <v>1</v>
      </c>
      <c r="B257" s="809" t="s">
        <v>83</v>
      </c>
      <c r="C257" s="5"/>
      <c r="D257" s="379"/>
      <c r="E257" s="17"/>
      <c r="F257" s="17"/>
      <c r="G257" s="17"/>
    </row>
    <row r="258" spans="1:8" x14ac:dyDescent="0.25">
      <c r="A258" s="6">
        <v>1</v>
      </c>
      <c r="B258" s="771" t="s">
        <v>4</v>
      </c>
      <c r="C258" s="5"/>
      <c r="D258" s="379"/>
      <c r="E258" s="17"/>
      <c r="F258" s="17"/>
      <c r="G258" s="17"/>
    </row>
    <row r="259" spans="1:8" x14ac:dyDescent="0.25">
      <c r="A259" s="6">
        <v>1</v>
      </c>
      <c r="B259" s="799" t="s">
        <v>107</v>
      </c>
      <c r="C259" s="5">
        <v>340</v>
      </c>
      <c r="D259" s="17">
        <v>1185</v>
      </c>
      <c r="E259" s="430">
        <v>16.399999999999999</v>
      </c>
      <c r="F259" s="3">
        <f t="shared" ref="F259:F264" si="27">ROUND(G259/C259,0)</f>
        <v>57</v>
      </c>
      <c r="G259" s="17">
        <f t="shared" ref="G259:G264" si="28">ROUND(D259*E259,0)</f>
        <v>19434</v>
      </c>
      <c r="H259" s="431"/>
    </row>
    <row r="260" spans="1:8" x14ac:dyDescent="0.25">
      <c r="A260" s="6">
        <v>1</v>
      </c>
      <c r="B260" s="799" t="s">
        <v>112</v>
      </c>
      <c r="C260" s="5">
        <v>340</v>
      </c>
      <c r="D260" s="17">
        <v>580</v>
      </c>
      <c r="E260" s="430">
        <v>14</v>
      </c>
      <c r="F260" s="3">
        <f t="shared" si="27"/>
        <v>24</v>
      </c>
      <c r="G260" s="17">
        <f t="shared" si="28"/>
        <v>8120</v>
      </c>
      <c r="H260" s="431"/>
    </row>
    <row r="261" spans="1:8" x14ac:dyDescent="0.25">
      <c r="A261" s="6">
        <v>1</v>
      </c>
      <c r="B261" s="799" t="s">
        <v>113</v>
      </c>
      <c r="C261" s="5">
        <v>340</v>
      </c>
      <c r="D261" s="17">
        <v>487</v>
      </c>
      <c r="E261" s="430">
        <v>17.5</v>
      </c>
      <c r="F261" s="3">
        <f t="shared" si="27"/>
        <v>25</v>
      </c>
      <c r="G261" s="17">
        <f t="shared" si="28"/>
        <v>8523</v>
      </c>
      <c r="H261" s="431"/>
    </row>
    <row r="262" spans="1:8" x14ac:dyDescent="0.25">
      <c r="A262" s="6">
        <v>1</v>
      </c>
      <c r="B262" s="799" t="s">
        <v>114</v>
      </c>
      <c r="C262" s="5">
        <v>340</v>
      </c>
      <c r="D262" s="17">
        <v>608</v>
      </c>
      <c r="E262" s="430">
        <v>15.5</v>
      </c>
      <c r="F262" s="3">
        <f t="shared" si="27"/>
        <v>28</v>
      </c>
      <c r="G262" s="17">
        <f t="shared" si="28"/>
        <v>9424</v>
      </c>
      <c r="H262" s="431"/>
    </row>
    <row r="263" spans="1:8" x14ac:dyDescent="0.25">
      <c r="A263" s="6">
        <v>1</v>
      </c>
      <c r="B263" s="799" t="s">
        <v>71</v>
      </c>
      <c r="C263" s="5">
        <v>340</v>
      </c>
      <c r="D263" s="17">
        <v>1040</v>
      </c>
      <c r="E263" s="430">
        <v>24.6</v>
      </c>
      <c r="F263" s="3">
        <f t="shared" si="27"/>
        <v>75</v>
      </c>
      <c r="G263" s="17">
        <f t="shared" si="28"/>
        <v>25584</v>
      </c>
      <c r="H263" s="431"/>
    </row>
    <row r="264" spans="1:8" x14ac:dyDescent="0.25">
      <c r="A264" s="6">
        <v>1</v>
      </c>
      <c r="B264" s="799" t="s">
        <v>115</v>
      </c>
      <c r="C264" s="5">
        <v>340</v>
      </c>
      <c r="D264" s="17">
        <v>2416</v>
      </c>
      <c r="E264" s="430">
        <v>7.6</v>
      </c>
      <c r="F264" s="3">
        <f t="shared" si="27"/>
        <v>54</v>
      </c>
      <c r="G264" s="17">
        <f t="shared" si="28"/>
        <v>18362</v>
      </c>
      <c r="H264" s="431"/>
    </row>
    <row r="265" spans="1:8" s="24" customFormat="1" x14ac:dyDescent="0.25">
      <c r="A265" s="6">
        <v>1</v>
      </c>
      <c r="B265" s="773" t="s">
        <v>5</v>
      </c>
      <c r="C265" s="20"/>
      <c r="D265" s="23">
        <f>SUM(D259:D264)</f>
        <v>6316</v>
      </c>
      <c r="E265" s="432">
        <f>G265/D265</f>
        <v>14.161969601013299</v>
      </c>
      <c r="F265" s="433">
        <f>SUM(F259:F264)</f>
        <v>263</v>
      </c>
      <c r="G265" s="434">
        <f>SUM(G259:G264)</f>
        <v>89447</v>
      </c>
      <c r="H265" s="435"/>
    </row>
    <row r="266" spans="1:8" s="24" customFormat="1" ht="17.25" customHeight="1" x14ac:dyDescent="0.25">
      <c r="A266" s="6">
        <v>1</v>
      </c>
      <c r="B266" s="641" t="s">
        <v>6</v>
      </c>
      <c r="C266" s="26"/>
      <c r="D266" s="379"/>
      <c r="E266" s="16"/>
      <c r="F266" s="16"/>
      <c r="G266" s="53"/>
      <c r="H266" s="435"/>
    </row>
    <row r="267" spans="1:8" s="24" customFormat="1" ht="18.75" customHeight="1" x14ac:dyDescent="0.25">
      <c r="A267" s="6">
        <v>1</v>
      </c>
      <c r="B267" s="774" t="s">
        <v>123</v>
      </c>
      <c r="C267" s="26"/>
      <c r="D267" s="379">
        <f>D268</f>
        <v>50000</v>
      </c>
      <c r="E267" s="16"/>
      <c r="F267" s="16"/>
      <c r="G267" s="53"/>
      <c r="H267" s="435"/>
    </row>
    <row r="268" spans="1:8" s="24" customFormat="1" ht="18.75" customHeight="1" x14ac:dyDescent="0.25">
      <c r="A268" s="6">
        <v>1</v>
      </c>
      <c r="B268" s="774" t="s">
        <v>347</v>
      </c>
      <c r="C268" s="26"/>
      <c r="D268" s="379">
        <v>50000</v>
      </c>
      <c r="E268" s="16"/>
      <c r="F268" s="16"/>
      <c r="G268" s="53"/>
      <c r="H268" s="435"/>
    </row>
    <row r="269" spans="1:8" s="24" customFormat="1" x14ac:dyDescent="0.25">
      <c r="A269" s="6">
        <v>1</v>
      </c>
      <c r="B269" s="776" t="s">
        <v>121</v>
      </c>
      <c r="C269" s="30"/>
      <c r="D269" s="436"/>
      <c r="E269" s="16"/>
      <c r="F269" s="16"/>
      <c r="G269" s="53"/>
      <c r="H269" s="435"/>
    </row>
    <row r="270" spans="1:8" s="24" customFormat="1" ht="30" x14ac:dyDescent="0.25">
      <c r="A270" s="6">
        <v>1</v>
      </c>
      <c r="B270" s="776" t="s">
        <v>122</v>
      </c>
      <c r="C270" s="30"/>
      <c r="D270" s="436"/>
      <c r="E270" s="16"/>
      <c r="F270" s="16"/>
      <c r="G270" s="53"/>
      <c r="H270" s="435"/>
    </row>
    <row r="271" spans="1:8" s="24" customFormat="1" ht="15.75" customHeight="1" x14ac:dyDescent="0.25">
      <c r="A271" s="6">
        <v>1</v>
      </c>
      <c r="B271" s="796" t="s">
        <v>161</v>
      </c>
      <c r="C271" s="30"/>
      <c r="D271" s="385">
        <f t="shared" ref="D271" si="29">D267+ROUND(D269*3.2,0)+D270</f>
        <v>50000</v>
      </c>
      <c r="E271" s="16"/>
      <c r="F271" s="16"/>
      <c r="G271" s="53"/>
      <c r="H271" s="435"/>
    </row>
    <row r="272" spans="1:8" s="24" customFormat="1" x14ac:dyDescent="0.25">
      <c r="A272" s="6">
        <v>1</v>
      </c>
      <c r="B272" s="810" t="s">
        <v>124</v>
      </c>
      <c r="C272" s="30"/>
      <c r="D272" s="386">
        <f>SUM(D273:D284)</f>
        <v>35854</v>
      </c>
      <c r="E272" s="16"/>
      <c r="F272" s="16"/>
      <c r="G272" s="53"/>
      <c r="H272" s="435"/>
    </row>
    <row r="273" spans="1:8" s="24" customFormat="1" x14ac:dyDescent="0.25">
      <c r="A273" s="6">
        <v>1</v>
      </c>
      <c r="B273" s="799" t="s">
        <v>19</v>
      </c>
      <c r="C273" s="30"/>
      <c r="D273" s="379">
        <v>5450</v>
      </c>
      <c r="E273" s="16"/>
      <c r="F273" s="16"/>
      <c r="G273" s="53"/>
      <c r="H273" s="435"/>
    </row>
    <row r="274" spans="1:8" s="24" customFormat="1" ht="30" x14ac:dyDescent="0.25">
      <c r="A274" s="6">
        <v>1</v>
      </c>
      <c r="B274" s="799" t="s">
        <v>173</v>
      </c>
      <c r="C274" s="30"/>
      <c r="D274" s="379">
        <v>5200</v>
      </c>
      <c r="E274" s="16"/>
      <c r="F274" s="16"/>
      <c r="G274" s="53"/>
      <c r="H274" s="435"/>
    </row>
    <row r="275" spans="1:8" s="24" customFormat="1" x14ac:dyDescent="0.25">
      <c r="A275" s="6">
        <v>1</v>
      </c>
      <c r="B275" s="799" t="s">
        <v>32</v>
      </c>
      <c r="C275" s="30"/>
      <c r="D275" s="379">
        <v>2000</v>
      </c>
      <c r="E275" s="16"/>
      <c r="F275" s="16"/>
      <c r="G275" s="53"/>
      <c r="H275" s="435"/>
    </row>
    <row r="276" spans="1:8" s="24" customFormat="1" x14ac:dyDescent="0.25">
      <c r="A276" s="6">
        <v>1</v>
      </c>
      <c r="B276" s="799" t="s">
        <v>125</v>
      </c>
      <c r="C276" s="30"/>
      <c r="D276" s="379">
        <v>900</v>
      </c>
      <c r="E276" s="16"/>
      <c r="F276" s="16"/>
      <c r="G276" s="53"/>
      <c r="H276" s="435"/>
    </row>
    <row r="277" spans="1:8" s="24" customFormat="1" ht="30" x14ac:dyDescent="0.25">
      <c r="A277" s="6">
        <v>1</v>
      </c>
      <c r="B277" s="799" t="s">
        <v>78</v>
      </c>
      <c r="C277" s="30"/>
      <c r="D277" s="379">
        <v>4800</v>
      </c>
      <c r="E277" s="16"/>
      <c r="F277" s="16"/>
      <c r="G277" s="53"/>
      <c r="H277" s="435"/>
    </row>
    <row r="278" spans="1:8" s="24" customFormat="1" x14ac:dyDescent="0.25">
      <c r="A278" s="6">
        <v>1</v>
      </c>
      <c r="B278" s="799" t="s">
        <v>17</v>
      </c>
      <c r="C278" s="30"/>
      <c r="D278" s="379">
        <v>540</v>
      </c>
      <c r="E278" s="16"/>
      <c r="F278" s="16"/>
      <c r="G278" s="53"/>
      <c r="H278" s="435"/>
    </row>
    <row r="279" spans="1:8" s="24" customFormat="1" x14ac:dyDescent="0.25">
      <c r="A279" s="6">
        <v>1</v>
      </c>
      <c r="B279" s="799" t="s">
        <v>265</v>
      </c>
      <c r="C279" s="30"/>
      <c r="D279" s="379">
        <v>48</v>
      </c>
      <c r="E279" s="16"/>
      <c r="F279" s="16"/>
      <c r="G279" s="53"/>
      <c r="H279" s="435"/>
    </row>
    <row r="280" spans="1:8" s="24" customFormat="1" x14ac:dyDescent="0.25">
      <c r="A280" s="6">
        <v>1</v>
      </c>
      <c r="B280" s="799" t="s">
        <v>263</v>
      </c>
      <c r="C280" s="30"/>
      <c r="D280" s="379">
        <v>3600</v>
      </c>
      <c r="E280" s="16"/>
      <c r="F280" s="16"/>
      <c r="G280" s="53"/>
      <c r="H280" s="435"/>
    </row>
    <row r="281" spans="1:8" s="24" customFormat="1" x14ac:dyDescent="0.25">
      <c r="A281" s="6">
        <v>1</v>
      </c>
      <c r="B281" s="782" t="s">
        <v>264</v>
      </c>
      <c r="C281" s="30"/>
      <c r="D281" s="379">
        <v>2280</v>
      </c>
      <c r="E281" s="16"/>
      <c r="F281" s="16"/>
      <c r="G281" s="53"/>
      <c r="H281" s="435"/>
    </row>
    <row r="282" spans="1:8" s="24" customFormat="1" x14ac:dyDescent="0.25">
      <c r="A282" s="6">
        <v>1</v>
      </c>
      <c r="B282" s="799" t="s">
        <v>260</v>
      </c>
      <c r="C282" s="30"/>
      <c r="D282" s="379">
        <v>1600</v>
      </c>
      <c r="E282" s="16"/>
      <c r="F282" s="16"/>
      <c r="G282" s="53"/>
      <c r="H282" s="435"/>
    </row>
    <row r="283" spans="1:8" s="24" customFormat="1" ht="30" x14ac:dyDescent="0.25">
      <c r="A283" s="6">
        <v>1</v>
      </c>
      <c r="B283" s="799" t="s">
        <v>261</v>
      </c>
      <c r="C283" s="30"/>
      <c r="D283" s="379">
        <v>2436</v>
      </c>
      <c r="E283" s="16"/>
      <c r="F283" s="16"/>
      <c r="G283" s="53"/>
      <c r="H283" s="435"/>
    </row>
    <row r="284" spans="1:8" s="24" customFormat="1" ht="30" x14ac:dyDescent="0.25">
      <c r="A284" s="6">
        <v>1</v>
      </c>
      <c r="B284" s="799" t="s">
        <v>262</v>
      </c>
      <c r="C284" s="30"/>
      <c r="D284" s="379">
        <v>7000</v>
      </c>
      <c r="E284" s="16"/>
      <c r="F284" s="16"/>
      <c r="G284" s="53"/>
      <c r="H284" s="435"/>
    </row>
    <row r="285" spans="1:8" s="24" customFormat="1" ht="15.75" customHeight="1" x14ac:dyDescent="0.25">
      <c r="A285" s="6">
        <v>1</v>
      </c>
      <c r="B285" s="797" t="s">
        <v>7</v>
      </c>
      <c r="C285" s="30"/>
      <c r="D285" s="436"/>
      <c r="E285" s="16"/>
      <c r="F285" s="16"/>
      <c r="G285" s="53"/>
      <c r="H285" s="435"/>
    </row>
    <row r="286" spans="1:8" s="24" customFormat="1" ht="18.75" customHeight="1" x14ac:dyDescent="0.25">
      <c r="A286" s="6">
        <v>1</v>
      </c>
      <c r="B286" s="811" t="s">
        <v>145</v>
      </c>
      <c r="C286" s="30"/>
      <c r="D286" s="436"/>
      <c r="E286" s="16"/>
      <c r="F286" s="437"/>
      <c r="G286" s="438"/>
      <c r="H286" s="435"/>
    </row>
    <row r="287" spans="1:8" s="24" customFormat="1" ht="18.75" customHeight="1" x14ac:dyDescent="0.25">
      <c r="A287" s="6">
        <v>1</v>
      </c>
      <c r="B287" s="799" t="s">
        <v>115</v>
      </c>
      <c r="C287" s="30">
        <v>330</v>
      </c>
      <c r="D287" s="436">
        <v>480</v>
      </c>
      <c r="E287" s="439">
        <v>5.5</v>
      </c>
      <c r="F287" s="3">
        <f>ROUND(G287/C287,0)</f>
        <v>8</v>
      </c>
      <c r="G287" s="17">
        <f>ROUND(D287*E287,0)</f>
        <v>2640</v>
      </c>
      <c r="H287" s="435"/>
    </row>
    <row r="288" spans="1:8" s="24" customFormat="1" ht="16.5" customHeight="1" x14ac:dyDescent="0.25">
      <c r="A288" s="6">
        <v>1</v>
      </c>
      <c r="B288" s="799" t="s">
        <v>71</v>
      </c>
      <c r="C288" s="30">
        <v>330</v>
      </c>
      <c r="D288" s="436">
        <v>70</v>
      </c>
      <c r="E288" s="439">
        <v>30</v>
      </c>
      <c r="F288" s="3">
        <f>ROUND(G288/C288,0)</f>
        <v>6</v>
      </c>
      <c r="G288" s="17">
        <f>ROUND(D288*E288,0)</f>
        <v>2100</v>
      </c>
      <c r="H288" s="435"/>
    </row>
    <row r="289" spans="1:8" s="24" customFormat="1" ht="17.25" customHeight="1" x14ac:dyDescent="0.25">
      <c r="A289" s="6">
        <v>1</v>
      </c>
      <c r="B289" s="797" t="s">
        <v>9</v>
      </c>
      <c r="C289" s="440"/>
      <c r="D289" s="441">
        <f>D287+D288</f>
        <v>550</v>
      </c>
      <c r="E289" s="409">
        <f>G289/D289</f>
        <v>8.6181818181818191</v>
      </c>
      <c r="F289" s="442">
        <f t="shared" ref="F289" si="30">F287+F288</f>
        <v>14</v>
      </c>
      <c r="G289" s="442">
        <f>G287+G288</f>
        <v>4740</v>
      </c>
      <c r="H289" s="435"/>
    </row>
    <row r="290" spans="1:8" s="24" customFormat="1" ht="16.5" customHeight="1" x14ac:dyDescent="0.25">
      <c r="A290" s="6">
        <v>1</v>
      </c>
      <c r="B290" s="811" t="s">
        <v>20</v>
      </c>
      <c r="C290" s="30"/>
      <c r="D290" s="436"/>
      <c r="E290" s="439"/>
      <c r="F290" s="3"/>
      <c r="G290" s="17"/>
      <c r="H290" s="435"/>
    </row>
    <row r="291" spans="1:8" s="24" customFormat="1" ht="14.25" customHeight="1" x14ac:dyDescent="0.25">
      <c r="A291" s="6">
        <v>1</v>
      </c>
      <c r="B291" s="789" t="s">
        <v>115</v>
      </c>
      <c r="C291" s="30">
        <v>240</v>
      </c>
      <c r="D291" s="436">
        <v>1341</v>
      </c>
      <c r="E291" s="439">
        <v>5.5</v>
      </c>
      <c r="F291" s="3">
        <f>ROUND(G291/C291,0)</f>
        <v>31</v>
      </c>
      <c r="G291" s="17">
        <f>ROUND(D291*E291,0)</f>
        <v>7376</v>
      </c>
      <c r="H291" s="435"/>
    </row>
    <row r="292" spans="1:8" s="24" customFormat="1" ht="14.25" customHeight="1" x14ac:dyDescent="0.25">
      <c r="A292" s="6">
        <v>1</v>
      </c>
      <c r="B292" s="789" t="s">
        <v>108</v>
      </c>
      <c r="C292" s="394">
        <v>240</v>
      </c>
      <c r="D292" s="436">
        <v>800</v>
      </c>
      <c r="E292" s="443">
        <v>4</v>
      </c>
      <c r="F292" s="3">
        <f>ROUND(G292/C292,0)</f>
        <v>13</v>
      </c>
      <c r="G292" s="17">
        <f>ROUND(D292*E292,0)</f>
        <v>3200</v>
      </c>
      <c r="H292" s="435"/>
    </row>
    <row r="293" spans="1:8" s="24" customFormat="1" ht="18.75" customHeight="1" x14ac:dyDescent="0.25">
      <c r="A293" s="6">
        <v>1</v>
      </c>
      <c r="B293" s="790" t="s">
        <v>147</v>
      </c>
      <c r="C293" s="30"/>
      <c r="D293" s="444">
        <f>SUM(D291:D292)</f>
        <v>2141</v>
      </c>
      <c r="E293" s="391">
        <f t="shared" ref="E293:E294" si="31">G293/D293</f>
        <v>4.9397477814105555</v>
      </c>
      <c r="F293" s="445">
        <f t="shared" ref="F293:G293" si="32">SUM(F291:F292)</f>
        <v>44</v>
      </c>
      <c r="G293" s="445">
        <f t="shared" si="32"/>
        <v>10576</v>
      </c>
      <c r="H293" s="435"/>
    </row>
    <row r="294" spans="1:8" s="24" customFormat="1" ht="24.75" customHeight="1" thickBot="1" x14ac:dyDescent="0.3">
      <c r="A294" s="6">
        <v>1</v>
      </c>
      <c r="B294" s="791" t="s">
        <v>118</v>
      </c>
      <c r="C294" s="446"/>
      <c r="D294" s="447">
        <f>D289+D293</f>
        <v>2691</v>
      </c>
      <c r="E294" s="448">
        <f t="shared" si="31"/>
        <v>5.6915644741731697</v>
      </c>
      <c r="F294" s="449">
        <f>F289+F293</f>
        <v>58</v>
      </c>
      <c r="G294" s="449">
        <f>G289+G293</f>
        <v>15316</v>
      </c>
      <c r="H294" s="435"/>
    </row>
    <row r="295" spans="1:8" s="403" customFormat="1" ht="19.5" customHeight="1" thickBot="1" x14ac:dyDescent="0.3">
      <c r="A295" s="6">
        <v>1</v>
      </c>
      <c r="B295" s="400" t="s">
        <v>10</v>
      </c>
      <c r="C295" s="41"/>
      <c r="D295" s="413"/>
      <c r="E295" s="414"/>
      <c r="F295" s="415"/>
      <c r="G295" s="416"/>
    </row>
    <row r="296" spans="1:8" s="403" customFormat="1" ht="45.75" customHeight="1" x14ac:dyDescent="0.25">
      <c r="A296" s="6">
        <v>1</v>
      </c>
      <c r="B296" s="812" t="s">
        <v>225</v>
      </c>
      <c r="C296" s="450"/>
      <c r="D296" s="451"/>
      <c r="E296" s="450"/>
      <c r="F296" s="450"/>
      <c r="G296" s="450"/>
    </row>
    <row r="297" spans="1:8" s="403" customFormat="1" x14ac:dyDescent="0.25">
      <c r="A297" s="6">
        <v>1</v>
      </c>
      <c r="B297" s="813" t="s">
        <v>163</v>
      </c>
      <c r="C297" s="30"/>
      <c r="D297" s="452"/>
      <c r="E297" s="30"/>
      <c r="F297" s="30"/>
      <c r="G297" s="30"/>
    </row>
    <row r="298" spans="1:8" s="403" customFormat="1" x14ac:dyDescent="0.25">
      <c r="A298" s="6">
        <v>1</v>
      </c>
      <c r="B298" s="774" t="s">
        <v>123</v>
      </c>
      <c r="C298" s="30"/>
      <c r="D298" s="379">
        <f>D300+D301+D302+D299/2.7</f>
        <v>111964.48148148147</v>
      </c>
      <c r="E298" s="30"/>
      <c r="F298" s="30"/>
      <c r="G298" s="30"/>
    </row>
    <row r="299" spans="1:8" s="403" customFormat="1" x14ac:dyDescent="0.25">
      <c r="A299" s="6">
        <v>1</v>
      </c>
      <c r="B299" s="774" t="s">
        <v>327</v>
      </c>
      <c r="C299" s="30"/>
      <c r="D299" s="379">
        <v>2920</v>
      </c>
      <c r="E299" s="30"/>
      <c r="F299" s="30"/>
      <c r="G299" s="30"/>
    </row>
    <row r="300" spans="1:8" s="403" customFormat="1" x14ac:dyDescent="0.25">
      <c r="A300" s="6">
        <v>1</v>
      </c>
      <c r="B300" s="775" t="s">
        <v>228</v>
      </c>
      <c r="C300" s="30"/>
      <c r="D300" s="379">
        <v>26400</v>
      </c>
      <c r="E300" s="30"/>
      <c r="F300" s="30"/>
      <c r="G300" s="30"/>
    </row>
    <row r="301" spans="1:8" s="403" customFormat="1" ht="45" x14ac:dyDescent="0.25">
      <c r="A301" s="6">
        <v>1</v>
      </c>
      <c r="B301" s="775" t="s">
        <v>243</v>
      </c>
      <c r="C301" s="30"/>
      <c r="D301" s="379">
        <v>2000</v>
      </c>
      <c r="E301" s="30"/>
      <c r="F301" s="30"/>
      <c r="G301" s="30"/>
    </row>
    <row r="302" spans="1:8" s="403" customFormat="1" x14ac:dyDescent="0.25">
      <c r="A302" s="6">
        <v>1</v>
      </c>
      <c r="B302" s="775" t="s">
        <v>245</v>
      </c>
      <c r="C302" s="30"/>
      <c r="D302" s="379">
        <v>82483</v>
      </c>
      <c r="E302" s="30"/>
      <c r="F302" s="30"/>
      <c r="G302" s="30"/>
    </row>
    <row r="303" spans="1:8" s="403" customFormat="1" x14ac:dyDescent="0.25">
      <c r="A303" s="6">
        <v>1</v>
      </c>
      <c r="B303" s="776" t="s">
        <v>121</v>
      </c>
      <c r="C303" s="30"/>
      <c r="D303" s="379">
        <f>D304+D305</f>
        <v>49918.294117647056</v>
      </c>
      <c r="E303" s="30"/>
      <c r="F303" s="30"/>
      <c r="G303" s="30"/>
    </row>
    <row r="304" spans="1:8" s="403" customFormat="1" x14ac:dyDescent="0.25">
      <c r="A304" s="6">
        <v>1</v>
      </c>
      <c r="B304" s="776" t="s">
        <v>298</v>
      </c>
      <c r="C304" s="30"/>
      <c r="D304" s="379">
        <v>44403</v>
      </c>
      <c r="E304" s="30"/>
      <c r="F304" s="30"/>
      <c r="G304" s="30"/>
    </row>
    <row r="305" spans="1:11" s="403" customFormat="1" x14ac:dyDescent="0.25">
      <c r="A305" s="6">
        <v>1</v>
      </c>
      <c r="B305" s="776" t="s">
        <v>300</v>
      </c>
      <c r="C305" s="30"/>
      <c r="D305" s="379">
        <f>D306/8.5</f>
        <v>5515.2941176470586</v>
      </c>
      <c r="E305" s="30"/>
      <c r="F305" s="30"/>
      <c r="G305" s="30"/>
    </row>
    <row r="306" spans="1:11" s="403" customFormat="1" x14ac:dyDescent="0.25">
      <c r="A306" s="6">
        <v>1</v>
      </c>
      <c r="B306" s="814" t="s">
        <v>301</v>
      </c>
      <c r="C306" s="30"/>
      <c r="D306" s="452">
        <v>46880</v>
      </c>
      <c r="E306" s="30"/>
      <c r="F306" s="30"/>
      <c r="G306" s="30"/>
    </row>
    <row r="307" spans="1:11" s="403" customFormat="1" ht="30" x14ac:dyDescent="0.25">
      <c r="A307" s="6">
        <v>1</v>
      </c>
      <c r="B307" s="776" t="s">
        <v>122</v>
      </c>
      <c r="C307" s="30"/>
      <c r="D307" s="436"/>
      <c r="E307" s="30"/>
      <c r="F307" s="30"/>
      <c r="G307" s="30"/>
    </row>
    <row r="308" spans="1:11" s="403" customFormat="1" ht="29.25" x14ac:dyDescent="0.25">
      <c r="A308" s="6">
        <v>1</v>
      </c>
      <c r="B308" s="815" t="s">
        <v>162</v>
      </c>
      <c r="C308" s="30"/>
      <c r="D308" s="385">
        <f>D298+ROUND(D304*3.2,0)+D307+D306/3.9</f>
        <v>266074.99430199427</v>
      </c>
      <c r="E308" s="30"/>
      <c r="F308" s="30"/>
      <c r="G308" s="30"/>
      <c r="I308" s="453"/>
      <c r="J308" s="453"/>
    </row>
    <row r="309" spans="1:11" s="403" customFormat="1" x14ac:dyDescent="0.25">
      <c r="A309" s="6">
        <v>1</v>
      </c>
      <c r="B309" s="816" t="s">
        <v>124</v>
      </c>
      <c r="C309" s="30"/>
      <c r="D309" s="386">
        <f>SUM(D310:D338)</f>
        <v>533147</v>
      </c>
      <c r="E309" s="30"/>
      <c r="F309" s="30"/>
      <c r="G309" s="30"/>
    </row>
    <row r="310" spans="1:11" s="403" customFormat="1" ht="30" x14ac:dyDescent="0.25">
      <c r="A310" s="6">
        <v>1</v>
      </c>
      <c r="B310" s="799" t="s">
        <v>255</v>
      </c>
      <c r="C310" s="30"/>
      <c r="D310" s="454">
        <v>132568</v>
      </c>
      <c r="E310" s="30"/>
      <c r="F310" s="30"/>
      <c r="G310" s="30"/>
      <c r="I310" s="455"/>
      <c r="J310" s="455"/>
      <c r="K310" s="455"/>
    </row>
    <row r="311" spans="1:11" s="403" customFormat="1" ht="30" x14ac:dyDescent="0.25">
      <c r="A311" s="6">
        <v>1</v>
      </c>
      <c r="B311" s="775" t="s">
        <v>256</v>
      </c>
      <c r="C311" s="30"/>
      <c r="D311" s="454">
        <v>7254</v>
      </c>
      <c r="E311" s="30"/>
      <c r="F311" s="30"/>
      <c r="G311" s="30"/>
    </row>
    <row r="312" spans="1:11" s="403" customFormat="1" x14ac:dyDescent="0.25">
      <c r="A312" s="6">
        <v>1</v>
      </c>
      <c r="B312" s="775" t="s">
        <v>266</v>
      </c>
      <c r="C312" s="30"/>
      <c r="D312" s="454">
        <v>250</v>
      </c>
      <c r="E312" s="30"/>
      <c r="F312" s="30"/>
      <c r="G312" s="30"/>
    </row>
    <row r="313" spans="1:11" s="403" customFormat="1" x14ac:dyDescent="0.25">
      <c r="A313" s="6">
        <v>1</v>
      </c>
      <c r="B313" s="775" t="s">
        <v>343</v>
      </c>
      <c r="C313" s="30"/>
      <c r="D313" s="454">
        <v>600</v>
      </c>
      <c r="E313" s="30"/>
      <c r="F313" s="30"/>
      <c r="G313" s="30"/>
    </row>
    <row r="314" spans="1:11" s="403" customFormat="1" ht="47.25" x14ac:dyDescent="0.25">
      <c r="A314" s="6">
        <v>1</v>
      </c>
      <c r="B314" s="781" t="s">
        <v>370</v>
      </c>
      <c r="C314" s="30"/>
      <c r="D314" s="454">
        <v>10515</v>
      </c>
      <c r="E314" s="30"/>
      <c r="F314" s="30"/>
      <c r="G314" s="30"/>
    </row>
    <row r="315" spans="1:11" s="403" customFormat="1" ht="45" x14ac:dyDescent="0.25">
      <c r="A315" s="6">
        <v>1</v>
      </c>
      <c r="B315" s="775" t="s">
        <v>267</v>
      </c>
      <c r="C315" s="30"/>
      <c r="D315" s="454">
        <v>24323</v>
      </c>
      <c r="E315" s="30"/>
      <c r="F315" s="30"/>
      <c r="G315" s="30"/>
    </row>
    <row r="316" spans="1:11" s="403" customFormat="1" x14ac:dyDescent="0.25">
      <c r="A316" s="6">
        <v>1</v>
      </c>
      <c r="B316" s="775" t="s">
        <v>55</v>
      </c>
      <c r="C316" s="30"/>
      <c r="D316" s="454">
        <v>15600</v>
      </c>
      <c r="E316" s="30"/>
      <c r="F316" s="30"/>
      <c r="G316" s="30"/>
    </row>
    <row r="317" spans="1:11" s="403" customFormat="1" x14ac:dyDescent="0.25">
      <c r="A317" s="6">
        <v>1</v>
      </c>
      <c r="B317" s="775" t="s">
        <v>19</v>
      </c>
      <c r="C317" s="30"/>
      <c r="D317" s="454">
        <v>9024</v>
      </c>
      <c r="E317" s="30"/>
      <c r="F317" s="30"/>
      <c r="G317" s="30"/>
    </row>
    <row r="318" spans="1:11" s="403" customFormat="1" ht="30" x14ac:dyDescent="0.25">
      <c r="A318" s="6">
        <v>1</v>
      </c>
      <c r="B318" s="775" t="s">
        <v>173</v>
      </c>
      <c r="C318" s="30"/>
      <c r="D318" s="454">
        <v>2054</v>
      </c>
      <c r="E318" s="30"/>
      <c r="F318" s="30"/>
      <c r="G318" s="30"/>
    </row>
    <row r="319" spans="1:11" s="403" customFormat="1" x14ac:dyDescent="0.25">
      <c r="A319" s="6">
        <v>1</v>
      </c>
      <c r="B319" s="775" t="s">
        <v>308</v>
      </c>
      <c r="C319" s="30"/>
      <c r="D319" s="454">
        <v>186388</v>
      </c>
      <c r="E319" s="30"/>
      <c r="F319" s="30"/>
      <c r="G319" s="30"/>
    </row>
    <row r="320" spans="1:11" s="403" customFormat="1" ht="30" x14ac:dyDescent="0.25">
      <c r="A320" s="6">
        <v>1</v>
      </c>
      <c r="B320" s="775" t="s">
        <v>259</v>
      </c>
      <c r="C320" s="30"/>
      <c r="D320" s="454">
        <v>455</v>
      </c>
      <c r="E320" s="30"/>
      <c r="F320" s="30"/>
      <c r="G320" s="30"/>
    </row>
    <row r="321" spans="1:7" s="403" customFormat="1" ht="30.75" customHeight="1" x14ac:dyDescent="0.25">
      <c r="A321" s="6">
        <v>1</v>
      </c>
      <c r="B321" s="775" t="s">
        <v>268</v>
      </c>
      <c r="C321" s="30"/>
      <c r="D321" s="454">
        <v>9250</v>
      </c>
      <c r="E321" s="30"/>
      <c r="F321" s="30"/>
      <c r="G321" s="30"/>
    </row>
    <row r="322" spans="1:7" s="403" customFormat="1" ht="30" x14ac:dyDescent="0.25">
      <c r="A322" s="6">
        <v>1</v>
      </c>
      <c r="B322" s="775" t="s">
        <v>151</v>
      </c>
      <c r="C322" s="30"/>
      <c r="D322" s="454">
        <v>629</v>
      </c>
      <c r="E322" s="30"/>
      <c r="F322" s="30"/>
      <c r="G322" s="30"/>
    </row>
    <row r="323" spans="1:7" s="403" customFormat="1" x14ac:dyDescent="0.25">
      <c r="A323" s="6">
        <v>1</v>
      </c>
      <c r="B323" s="775" t="s">
        <v>174</v>
      </c>
      <c r="C323" s="30"/>
      <c r="D323" s="454">
        <v>5590</v>
      </c>
      <c r="E323" s="30"/>
      <c r="F323" s="30"/>
      <c r="G323" s="30"/>
    </row>
    <row r="324" spans="1:7" s="403" customFormat="1" x14ac:dyDescent="0.25">
      <c r="A324" s="6">
        <v>1</v>
      </c>
      <c r="B324" s="775" t="s">
        <v>52</v>
      </c>
      <c r="C324" s="30"/>
      <c r="D324" s="454">
        <v>20450</v>
      </c>
      <c r="E324" s="30"/>
      <c r="F324" s="30"/>
      <c r="G324" s="30"/>
    </row>
    <row r="325" spans="1:7" s="403" customFormat="1" x14ac:dyDescent="0.25">
      <c r="A325" s="6">
        <v>1</v>
      </c>
      <c r="B325" s="775" t="s">
        <v>269</v>
      </c>
      <c r="C325" s="30"/>
      <c r="D325" s="454">
        <v>8880</v>
      </c>
      <c r="E325" s="30"/>
      <c r="F325" s="30"/>
      <c r="G325" s="30"/>
    </row>
    <row r="326" spans="1:7" s="403" customFormat="1" x14ac:dyDescent="0.25">
      <c r="A326" s="6">
        <v>1</v>
      </c>
      <c r="B326" s="775" t="s">
        <v>56</v>
      </c>
      <c r="C326" s="30"/>
      <c r="D326" s="454">
        <v>1950</v>
      </c>
      <c r="E326" s="30"/>
      <c r="F326" s="30"/>
      <c r="G326" s="30"/>
    </row>
    <row r="327" spans="1:7" s="403" customFormat="1" x14ac:dyDescent="0.25">
      <c r="A327" s="6">
        <v>1</v>
      </c>
      <c r="B327" s="775" t="s">
        <v>54</v>
      </c>
      <c r="C327" s="30"/>
      <c r="D327" s="454">
        <v>977</v>
      </c>
      <c r="E327" s="30"/>
      <c r="F327" s="30"/>
      <c r="G327" s="30"/>
    </row>
    <row r="328" spans="1:7" s="403" customFormat="1" x14ac:dyDescent="0.25">
      <c r="A328" s="6">
        <v>1</v>
      </c>
      <c r="B328" s="775" t="s">
        <v>18</v>
      </c>
      <c r="C328" s="30"/>
      <c r="D328" s="454">
        <v>5200</v>
      </c>
      <c r="E328" s="30"/>
      <c r="F328" s="30"/>
      <c r="G328" s="30"/>
    </row>
    <row r="329" spans="1:7" s="403" customFormat="1" x14ac:dyDescent="0.25">
      <c r="A329" s="6">
        <v>1</v>
      </c>
      <c r="B329" s="775" t="s">
        <v>171</v>
      </c>
      <c r="C329" s="30"/>
      <c r="D329" s="454">
        <v>36807</v>
      </c>
      <c r="E329" s="30"/>
      <c r="F329" s="30"/>
      <c r="G329" s="30"/>
    </row>
    <row r="330" spans="1:7" s="403" customFormat="1" x14ac:dyDescent="0.25">
      <c r="A330" s="6">
        <v>1</v>
      </c>
      <c r="B330" s="775" t="s">
        <v>270</v>
      </c>
      <c r="C330" s="30"/>
      <c r="D330" s="454">
        <v>204</v>
      </c>
      <c r="E330" s="30"/>
      <c r="F330" s="30"/>
      <c r="G330" s="30"/>
    </row>
    <row r="331" spans="1:7" s="403" customFormat="1" x14ac:dyDescent="0.25">
      <c r="A331" s="6">
        <v>1</v>
      </c>
      <c r="B331" s="775" t="s">
        <v>33</v>
      </c>
      <c r="C331" s="30"/>
      <c r="D331" s="454">
        <v>15794</v>
      </c>
      <c r="E331" s="30"/>
      <c r="F331" s="30"/>
      <c r="G331" s="30"/>
    </row>
    <row r="332" spans="1:7" s="403" customFormat="1" x14ac:dyDescent="0.25">
      <c r="A332" s="6">
        <v>1</v>
      </c>
      <c r="B332" s="775" t="s">
        <v>16</v>
      </c>
      <c r="C332" s="30"/>
      <c r="D332" s="454">
        <v>1140</v>
      </c>
      <c r="E332" s="30"/>
      <c r="F332" s="30"/>
      <c r="G332" s="30"/>
    </row>
    <row r="333" spans="1:7" s="403" customFormat="1" x14ac:dyDescent="0.25">
      <c r="A333" s="6">
        <v>1</v>
      </c>
      <c r="B333" s="775" t="s">
        <v>29</v>
      </c>
      <c r="C333" s="30"/>
      <c r="D333" s="454">
        <v>10400</v>
      </c>
      <c r="E333" s="30"/>
      <c r="F333" s="30"/>
      <c r="G333" s="30"/>
    </row>
    <row r="334" spans="1:7" s="403" customFormat="1" x14ac:dyDescent="0.25">
      <c r="A334" s="6">
        <v>1</v>
      </c>
      <c r="B334" s="775" t="s">
        <v>53</v>
      </c>
      <c r="C334" s="30"/>
      <c r="D334" s="454">
        <v>11040</v>
      </c>
      <c r="E334" s="30"/>
      <c r="F334" s="30"/>
      <c r="G334" s="30"/>
    </row>
    <row r="335" spans="1:7" s="403" customFormat="1" x14ac:dyDescent="0.25">
      <c r="A335" s="6">
        <v>1</v>
      </c>
      <c r="B335" s="775" t="s">
        <v>271</v>
      </c>
      <c r="C335" s="30"/>
      <c r="D335" s="454">
        <v>1400</v>
      </c>
      <c r="E335" s="30"/>
      <c r="F335" s="30"/>
      <c r="G335" s="30"/>
    </row>
    <row r="336" spans="1:7" s="403" customFormat="1" x14ac:dyDescent="0.25">
      <c r="A336" s="6">
        <v>1</v>
      </c>
      <c r="B336" s="775" t="s">
        <v>253</v>
      </c>
      <c r="C336" s="30"/>
      <c r="D336" s="454">
        <v>790</v>
      </c>
      <c r="E336" s="30"/>
      <c r="F336" s="30"/>
      <c r="G336" s="30"/>
    </row>
    <row r="337" spans="1:7" s="403" customFormat="1" x14ac:dyDescent="0.25">
      <c r="A337" s="6">
        <v>1</v>
      </c>
      <c r="B337" s="775" t="s">
        <v>172</v>
      </c>
      <c r="C337" s="30"/>
      <c r="D337" s="454">
        <v>975</v>
      </c>
      <c r="E337" s="30"/>
      <c r="F337" s="30"/>
      <c r="G337" s="30"/>
    </row>
    <row r="338" spans="1:7" s="403" customFormat="1" x14ac:dyDescent="0.25">
      <c r="A338" s="6">
        <v>1</v>
      </c>
      <c r="B338" s="775" t="s">
        <v>250</v>
      </c>
      <c r="C338" s="30"/>
      <c r="D338" s="454">
        <f>12340+300</f>
        <v>12640</v>
      </c>
      <c r="E338" s="30"/>
      <c r="F338" s="30"/>
      <c r="G338" s="30"/>
    </row>
    <row r="339" spans="1:7" s="403" customFormat="1" x14ac:dyDescent="0.25">
      <c r="A339" s="6">
        <v>1</v>
      </c>
      <c r="B339" s="797" t="s">
        <v>7</v>
      </c>
      <c r="C339" s="30"/>
      <c r="D339" s="456"/>
      <c r="E339" s="30"/>
      <c r="F339" s="30"/>
      <c r="G339" s="30"/>
    </row>
    <row r="340" spans="1:7" s="403" customFormat="1" x14ac:dyDescent="0.25">
      <c r="A340" s="6">
        <v>1</v>
      </c>
      <c r="B340" s="811" t="s">
        <v>20</v>
      </c>
      <c r="C340" s="30"/>
      <c r="D340" s="456"/>
      <c r="E340" s="30"/>
      <c r="F340" s="30"/>
      <c r="G340" s="30"/>
    </row>
    <row r="341" spans="1:7" s="403" customFormat="1" x14ac:dyDescent="0.25">
      <c r="A341" s="6">
        <v>1</v>
      </c>
      <c r="B341" s="789" t="s">
        <v>37</v>
      </c>
      <c r="C341" s="30">
        <v>240</v>
      </c>
      <c r="D341" s="457">
        <v>950</v>
      </c>
      <c r="E341" s="439">
        <v>10</v>
      </c>
      <c r="F341" s="3">
        <f>ROUND(G341/C341,0)</f>
        <v>40</v>
      </c>
      <c r="G341" s="17">
        <f>ROUND(D341*E341,0)</f>
        <v>9500</v>
      </c>
    </row>
    <row r="342" spans="1:7" s="403" customFormat="1" x14ac:dyDescent="0.25">
      <c r="A342" s="6">
        <v>1</v>
      </c>
      <c r="B342" s="789" t="s">
        <v>11</v>
      </c>
      <c r="C342" s="30">
        <v>240</v>
      </c>
      <c r="D342" s="457">
        <v>1450</v>
      </c>
      <c r="E342" s="443">
        <v>8.5</v>
      </c>
      <c r="F342" s="3">
        <f>ROUND(G342/C342,0)</f>
        <v>51</v>
      </c>
      <c r="G342" s="17">
        <f>ROUND(D342*E342,0)</f>
        <v>12325</v>
      </c>
    </row>
    <row r="343" spans="1:7" s="403" customFormat="1" ht="15.75" x14ac:dyDescent="0.25">
      <c r="A343" s="6">
        <v>1</v>
      </c>
      <c r="B343" s="790" t="s">
        <v>147</v>
      </c>
      <c r="C343" s="30"/>
      <c r="D343" s="458">
        <f>D341+D342</f>
        <v>2400</v>
      </c>
      <c r="E343" s="391">
        <f t="shared" ref="E343:E344" si="33">G343/D343</f>
        <v>9.09375</v>
      </c>
      <c r="F343" s="445">
        <f>F341+F342</f>
        <v>91</v>
      </c>
      <c r="G343" s="445">
        <f>G341+G342</f>
        <v>21825</v>
      </c>
    </row>
    <row r="344" spans="1:7" s="403" customFormat="1" ht="30" thickBot="1" x14ac:dyDescent="0.3">
      <c r="A344" s="6">
        <v>1</v>
      </c>
      <c r="B344" s="791" t="s">
        <v>118</v>
      </c>
      <c r="C344" s="394"/>
      <c r="D344" s="459">
        <f>D339+D343</f>
        <v>2400</v>
      </c>
      <c r="E344" s="391">
        <f t="shared" si="33"/>
        <v>9.09375</v>
      </c>
      <c r="F344" s="434">
        <f>F339+F343</f>
        <v>91</v>
      </c>
      <c r="G344" s="434">
        <f>G339+G343</f>
        <v>21825</v>
      </c>
    </row>
    <row r="345" spans="1:7" s="403" customFormat="1" ht="15.75" thickBot="1" x14ac:dyDescent="0.3">
      <c r="A345" s="6">
        <v>1</v>
      </c>
      <c r="B345" s="400" t="s">
        <v>10</v>
      </c>
      <c r="C345" s="460"/>
      <c r="D345" s="461"/>
      <c r="E345" s="460"/>
      <c r="F345" s="460"/>
      <c r="G345" s="460"/>
    </row>
    <row r="346" spans="1:7" s="403" customFormat="1" ht="48" customHeight="1" x14ac:dyDescent="0.25">
      <c r="A346" s="6">
        <v>1</v>
      </c>
      <c r="B346" s="817" t="s">
        <v>84</v>
      </c>
      <c r="C346" s="462"/>
      <c r="D346" s="463"/>
      <c r="E346" s="464"/>
      <c r="F346" s="464"/>
      <c r="G346" s="464"/>
    </row>
    <row r="347" spans="1:7" s="403" customFormat="1" x14ac:dyDescent="0.25">
      <c r="A347" s="6">
        <v>1</v>
      </c>
      <c r="B347" s="813" t="s">
        <v>203</v>
      </c>
      <c r="C347" s="56"/>
      <c r="D347" s="465"/>
      <c r="E347" s="438"/>
      <c r="F347" s="438"/>
      <c r="G347" s="438"/>
    </row>
    <row r="348" spans="1:7" s="403" customFormat="1" x14ac:dyDescent="0.25">
      <c r="A348" s="6">
        <v>1</v>
      </c>
      <c r="B348" s="774" t="s">
        <v>123</v>
      </c>
      <c r="C348" s="26"/>
      <c r="D348" s="465">
        <f>D350+D351+D349/2.7</f>
        <v>102496.29629629629</v>
      </c>
      <c r="E348" s="438"/>
      <c r="F348" s="438"/>
      <c r="G348" s="438"/>
    </row>
    <row r="349" spans="1:7" s="403" customFormat="1" x14ac:dyDescent="0.25">
      <c r="A349" s="6">
        <v>1</v>
      </c>
      <c r="B349" s="774" t="s">
        <v>327</v>
      </c>
      <c r="C349" s="26"/>
      <c r="D349" s="465">
        <v>3500</v>
      </c>
      <c r="E349" s="438"/>
      <c r="F349" s="438"/>
      <c r="G349" s="438"/>
    </row>
    <row r="350" spans="1:7" s="403" customFormat="1" x14ac:dyDescent="0.25">
      <c r="A350" s="6">
        <v>1</v>
      </c>
      <c r="B350" s="775" t="s">
        <v>228</v>
      </c>
      <c r="C350" s="26"/>
      <c r="D350" s="456">
        <v>13200</v>
      </c>
      <c r="E350" s="438"/>
      <c r="F350" s="438"/>
      <c r="G350" s="438"/>
    </row>
    <row r="351" spans="1:7" s="403" customFormat="1" x14ac:dyDescent="0.25">
      <c r="A351" s="6">
        <v>1</v>
      </c>
      <c r="B351" s="775" t="s">
        <v>245</v>
      </c>
      <c r="C351" s="26"/>
      <c r="D351" s="456">
        <v>88000</v>
      </c>
      <c r="E351" s="438"/>
      <c r="F351" s="438"/>
      <c r="G351" s="438"/>
    </row>
    <row r="352" spans="1:7" s="403" customFormat="1" x14ac:dyDescent="0.25">
      <c r="A352" s="6">
        <v>1</v>
      </c>
      <c r="B352" s="776" t="s">
        <v>121</v>
      </c>
      <c r="C352" s="26"/>
      <c r="D352" s="465">
        <f>D353+D354</f>
        <v>9652.9411764705874</v>
      </c>
      <c r="E352" s="438"/>
      <c r="F352" s="438"/>
      <c r="G352" s="438"/>
    </row>
    <row r="353" spans="1:7" s="403" customFormat="1" x14ac:dyDescent="0.25">
      <c r="A353" s="6">
        <v>1</v>
      </c>
      <c r="B353" s="776" t="s">
        <v>298</v>
      </c>
      <c r="C353" s="26"/>
      <c r="D353" s="465">
        <v>8500</v>
      </c>
      <c r="E353" s="438"/>
      <c r="F353" s="438"/>
      <c r="G353" s="438"/>
    </row>
    <row r="354" spans="1:7" s="403" customFormat="1" x14ac:dyDescent="0.25">
      <c r="A354" s="6">
        <v>1</v>
      </c>
      <c r="B354" s="776" t="s">
        <v>300</v>
      </c>
      <c r="C354" s="26"/>
      <c r="D354" s="465">
        <f>D355/8.5</f>
        <v>1152.9411764705883</v>
      </c>
      <c r="E354" s="438"/>
      <c r="F354" s="438"/>
      <c r="G354" s="438"/>
    </row>
    <row r="355" spans="1:7" s="403" customFormat="1" x14ac:dyDescent="0.25">
      <c r="A355" s="6">
        <v>1</v>
      </c>
      <c r="B355" s="814" t="s">
        <v>301</v>
      </c>
      <c r="C355" s="26"/>
      <c r="D355" s="456">
        <v>9800</v>
      </c>
      <c r="E355" s="438"/>
      <c r="F355" s="438"/>
      <c r="G355" s="438"/>
    </row>
    <row r="356" spans="1:7" s="403" customFormat="1" ht="30" x14ac:dyDescent="0.25">
      <c r="A356" s="6">
        <v>1</v>
      </c>
      <c r="B356" s="776" t="s">
        <v>122</v>
      </c>
      <c r="C356" s="26"/>
      <c r="D356" s="465"/>
      <c r="E356" s="438"/>
      <c r="F356" s="438"/>
      <c r="G356" s="438"/>
    </row>
    <row r="357" spans="1:7" s="403" customFormat="1" ht="18" customHeight="1" x14ac:dyDescent="0.25">
      <c r="A357" s="6">
        <v>1</v>
      </c>
      <c r="B357" s="801" t="s">
        <v>161</v>
      </c>
      <c r="C357" s="26"/>
      <c r="D357" s="466">
        <f>D348+ROUND(D353*3.2,0)+D355/3.9</f>
        <v>132209.11680911679</v>
      </c>
      <c r="E357" s="438"/>
      <c r="F357" s="438"/>
      <c r="G357" s="438"/>
    </row>
    <row r="358" spans="1:7" s="403" customFormat="1" ht="18" customHeight="1" x14ac:dyDescent="0.25">
      <c r="A358" s="6">
        <v>1</v>
      </c>
      <c r="B358" s="778" t="s">
        <v>124</v>
      </c>
      <c r="C358" s="467"/>
      <c r="D358" s="468"/>
      <c r="E358" s="469"/>
      <c r="F358" s="469"/>
      <c r="G358" s="469"/>
    </row>
    <row r="359" spans="1:7" s="403" customFormat="1" x14ac:dyDescent="0.25">
      <c r="A359" s="6">
        <v>1</v>
      </c>
      <c r="B359" s="797" t="s">
        <v>7</v>
      </c>
      <c r="C359" s="30"/>
      <c r="D359" s="456"/>
      <c r="E359" s="30"/>
      <c r="F359" s="30"/>
      <c r="G359" s="30"/>
    </row>
    <row r="360" spans="1:7" s="403" customFormat="1" x14ac:dyDescent="0.25">
      <c r="A360" s="6">
        <v>1</v>
      </c>
      <c r="B360" s="811" t="s">
        <v>20</v>
      </c>
      <c r="C360" s="30"/>
      <c r="D360" s="456"/>
      <c r="E360" s="30"/>
      <c r="F360" s="30"/>
      <c r="G360" s="30"/>
    </row>
    <row r="361" spans="1:7" s="403" customFormat="1" x14ac:dyDescent="0.25">
      <c r="A361" s="6">
        <v>1</v>
      </c>
      <c r="B361" s="789" t="s">
        <v>143</v>
      </c>
      <c r="C361" s="30">
        <v>240</v>
      </c>
      <c r="D361" s="456">
        <v>2500</v>
      </c>
      <c r="E361" s="439">
        <v>10</v>
      </c>
      <c r="F361" s="3">
        <f>ROUND(G361/C361,0)</f>
        <v>104</v>
      </c>
      <c r="G361" s="17">
        <f>ROUND(D361*E361,0)</f>
        <v>25000</v>
      </c>
    </row>
    <row r="362" spans="1:7" s="403" customFormat="1" x14ac:dyDescent="0.25">
      <c r="A362" s="6">
        <v>1</v>
      </c>
      <c r="B362" s="790" t="s">
        <v>147</v>
      </c>
      <c r="C362" s="30"/>
      <c r="D362" s="458">
        <f>D361</f>
        <v>2500</v>
      </c>
      <c r="E362" s="470">
        <f t="shared" ref="E362:G362" si="34">E361</f>
        <v>10</v>
      </c>
      <c r="F362" s="445">
        <f t="shared" si="34"/>
        <v>104</v>
      </c>
      <c r="G362" s="445">
        <f t="shared" si="34"/>
        <v>25000</v>
      </c>
    </row>
    <row r="363" spans="1:7" s="403" customFormat="1" ht="16.5" customHeight="1" thickBot="1" x14ac:dyDescent="0.3">
      <c r="A363" s="6">
        <v>1</v>
      </c>
      <c r="B363" s="791" t="s">
        <v>118</v>
      </c>
      <c r="C363" s="394"/>
      <c r="D363" s="471">
        <f>D362</f>
        <v>2500</v>
      </c>
      <c r="E363" s="448">
        <f t="shared" ref="E363" si="35">G363/D363</f>
        <v>10</v>
      </c>
      <c r="F363" s="449">
        <f t="shared" ref="F363:G363" si="36">F362</f>
        <v>104</v>
      </c>
      <c r="G363" s="449">
        <f t="shared" si="36"/>
        <v>25000</v>
      </c>
    </row>
    <row r="364" spans="1:7" s="403" customFormat="1" ht="15.75" customHeight="1" thickBot="1" x14ac:dyDescent="0.3">
      <c r="A364" s="6">
        <v>1</v>
      </c>
      <c r="B364" s="400" t="s">
        <v>10</v>
      </c>
      <c r="C364" s="41"/>
      <c r="D364" s="472"/>
      <c r="E364" s="42"/>
      <c r="F364" s="402"/>
      <c r="G364" s="42"/>
    </row>
    <row r="365" spans="1:7" s="403" customFormat="1" ht="15.75" customHeight="1" thickBot="1" x14ac:dyDescent="0.3">
      <c r="A365" s="6">
        <v>1</v>
      </c>
      <c r="B365" s="473"/>
      <c r="C365" s="847"/>
      <c r="D365" s="474"/>
      <c r="E365" s="475"/>
      <c r="F365" s="475"/>
      <c r="G365" s="848"/>
    </row>
    <row r="366" spans="1:7" s="403" customFormat="1" ht="24.75" customHeight="1" x14ac:dyDescent="0.25">
      <c r="A366" s="6">
        <v>1</v>
      </c>
      <c r="B366" s="818" t="s">
        <v>79</v>
      </c>
      <c r="C366" s="462"/>
      <c r="D366" s="463"/>
      <c r="E366" s="464"/>
      <c r="F366" s="464"/>
      <c r="G366" s="464"/>
    </row>
    <row r="367" spans="1:7" s="403" customFormat="1" ht="18.75" customHeight="1" x14ac:dyDescent="0.25">
      <c r="A367" s="6">
        <v>1</v>
      </c>
      <c r="B367" s="813" t="s">
        <v>203</v>
      </c>
      <c r="C367" s="56"/>
      <c r="D367" s="465"/>
      <c r="E367" s="438"/>
      <c r="F367" s="438"/>
      <c r="G367" s="438"/>
    </row>
    <row r="368" spans="1:7" s="403" customFormat="1" x14ac:dyDescent="0.25">
      <c r="A368" s="6">
        <v>1</v>
      </c>
      <c r="B368" s="774" t="s">
        <v>123</v>
      </c>
      <c r="C368" s="26"/>
      <c r="D368" s="465">
        <f>D369/2.7</f>
        <v>21727.407407407405</v>
      </c>
      <c r="E368" s="438"/>
      <c r="F368" s="438"/>
      <c r="G368" s="438"/>
    </row>
    <row r="369" spans="1:7" s="403" customFormat="1" x14ac:dyDescent="0.25">
      <c r="A369" s="6">
        <v>1</v>
      </c>
      <c r="B369" s="774" t="s">
        <v>327</v>
      </c>
      <c r="C369" s="26"/>
      <c r="D369" s="465">
        <v>58664</v>
      </c>
      <c r="E369" s="438"/>
      <c r="F369" s="438"/>
      <c r="G369" s="438"/>
    </row>
    <row r="370" spans="1:7" s="403" customFormat="1" x14ac:dyDescent="0.25">
      <c r="A370" s="6">
        <v>1</v>
      </c>
      <c r="B370" s="776" t="s">
        <v>121</v>
      </c>
      <c r="C370" s="26"/>
      <c r="D370" s="465">
        <f>(D371+D372)/8.5</f>
        <v>28421.882352941175</v>
      </c>
      <c r="E370" s="438"/>
      <c r="F370" s="438"/>
      <c r="G370" s="438"/>
    </row>
    <row r="371" spans="1:7" s="403" customFormat="1" x14ac:dyDescent="0.25">
      <c r="A371" s="6">
        <v>1</v>
      </c>
      <c r="B371" s="819" t="s">
        <v>301</v>
      </c>
      <c r="C371" s="26"/>
      <c r="D371" s="465">
        <f>266334-25000</f>
        <v>241334</v>
      </c>
      <c r="E371" s="438"/>
      <c r="F371" s="438"/>
      <c r="G371" s="438"/>
    </row>
    <row r="372" spans="1:7" s="403" customFormat="1" x14ac:dyDescent="0.25">
      <c r="A372" s="6">
        <v>1</v>
      </c>
      <c r="B372" s="819" t="s">
        <v>302</v>
      </c>
      <c r="C372" s="26"/>
      <c r="D372" s="465">
        <v>252</v>
      </c>
      <c r="E372" s="438"/>
      <c r="F372" s="438"/>
      <c r="G372" s="438"/>
    </row>
    <row r="373" spans="1:7" s="403" customFormat="1" ht="30" x14ac:dyDescent="0.25">
      <c r="A373" s="6">
        <v>1</v>
      </c>
      <c r="B373" s="776" t="s">
        <v>122</v>
      </c>
      <c r="C373" s="26"/>
      <c r="D373" s="465"/>
      <c r="E373" s="438"/>
      <c r="F373" s="438"/>
      <c r="G373" s="438"/>
    </row>
    <row r="374" spans="1:7" s="403" customFormat="1" ht="18" customHeight="1" thickBot="1" x14ac:dyDescent="0.3">
      <c r="A374" s="6">
        <v>1</v>
      </c>
      <c r="B374" s="801" t="s">
        <v>161</v>
      </c>
      <c r="C374" s="477"/>
      <c r="D374" s="478">
        <f>D368+ROUND((D371+D372)/3.9,0)+D373</f>
        <v>83672.407407407401</v>
      </c>
      <c r="E374" s="469"/>
      <c r="F374" s="469"/>
      <c r="G374" s="469"/>
    </row>
    <row r="375" spans="1:7" s="403" customFormat="1" ht="15.75" thickBot="1" x14ac:dyDescent="0.3">
      <c r="A375" s="6">
        <v>1</v>
      </c>
      <c r="B375" s="400" t="s">
        <v>10</v>
      </c>
      <c r="C375" s="41"/>
      <c r="D375" s="479"/>
      <c r="E375" s="402"/>
      <c r="F375" s="42"/>
      <c r="G375" s="423"/>
    </row>
    <row r="376" spans="1:7" s="403" customFormat="1" ht="36.75" customHeight="1" x14ac:dyDescent="0.25">
      <c r="A376" s="6">
        <v>1</v>
      </c>
      <c r="B376" s="820" t="s">
        <v>159</v>
      </c>
      <c r="C376" s="480"/>
      <c r="D376" s="481"/>
      <c r="E376" s="438"/>
      <c r="F376" s="438"/>
      <c r="G376" s="438"/>
    </row>
    <row r="377" spans="1:7" s="403" customFormat="1" x14ac:dyDescent="0.25">
      <c r="A377" s="6">
        <v>1</v>
      </c>
      <c r="B377" s="813" t="s">
        <v>6</v>
      </c>
      <c r="C377" s="56"/>
      <c r="D377" s="465"/>
      <c r="E377" s="53"/>
      <c r="F377" s="53"/>
      <c r="G377" s="53"/>
    </row>
    <row r="378" spans="1:7" s="403" customFormat="1" ht="19.5" customHeight="1" x14ac:dyDescent="0.25">
      <c r="A378" s="6">
        <v>1</v>
      </c>
      <c r="B378" s="774" t="s">
        <v>123</v>
      </c>
      <c r="C378" s="26"/>
      <c r="D378" s="465">
        <f>D379/2.7</f>
        <v>2574.8148148148148</v>
      </c>
      <c r="E378" s="438"/>
      <c r="F378" s="438"/>
      <c r="G378" s="438"/>
    </row>
    <row r="379" spans="1:7" s="403" customFormat="1" ht="19.5" customHeight="1" x14ac:dyDescent="0.25">
      <c r="A379" s="6">
        <v>1</v>
      </c>
      <c r="B379" s="774" t="s">
        <v>327</v>
      </c>
      <c r="C379" s="26"/>
      <c r="D379" s="465">
        <f>6852+100</f>
        <v>6952</v>
      </c>
      <c r="E379" s="438"/>
      <c r="F379" s="438"/>
      <c r="G379" s="438"/>
    </row>
    <row r="380" spans="1:7" s="403" customFormat="1" x14ac:dyDescent="0.25">
      <c r="A380" s="6">
        <v>1</v>
      </c>
      <c r="B380" s="776" t="s">
        <v>121</v>
      </c>
      <c r="C380" s="26"/>
      <c r="D380" s="465">
        <f>D381/8.5</f>
        <v>38471.529411764706</v>
      </c>
      <c r="E380" s="438"/>
      <c r="F380" s="438"/>
      <c r="G380" s="438"/>
    </row>
    <row r="381" spans="1:7" s="403" customFormat="1" x14ac:dyDescent="0.25">
      <c r="A381" s="6">
        <v>1</v>
      </c>
      <c r="B381" s="819" t="s">
        <v>160</v>
      </c>
      <c r="C381" s="26"/>
      <c r="D381" s="465">
        <f>327108-100</f>
        <v>327008</v>
      </c>
      <c r="E381" s="438"/>
      <c r="F381" s="438"/>
      <c r="G381" s="438"/>
    </row>
    <row r="382" spans="1:7" s="403" customFormat="1" ht="30" x14ac:dyDescent="0.25">
      <c r="A382" s="6">
        <v>1</v>
      </c>
      <c r="B382" s="776" t="s">
        <v>122</v>
      </c>
      <c r="C382" s="26"/>
      <c r="D382" s="465"/>
      <c r="E382" s="438"/>
      <c r="F382" s="438"/>
      <c r="G382" s="438"/>
    </row>
    <row r="383" spans="1:7" s="403" customFormat="1" ht="18.75" customHeight="1" thickBot="1" x14ac:dyDescent="0.3">
      <c r="A383" s="6">
        <v>1</v>
      </c>
      <c r="B383" s="801" t="s">
        <v>161</v>
      </c>
      <c r="C383" s="477"/>
      <c r="D383" s="478">
        <f>D378+ROUND(D381/3.9,0)+D382</f>
        <v>86422.814814814818</v>
      </c>
      <c r="E383" s="469"/>
      <c r="F383" s="469"/>
      <c r="G383" s="469"/>
    </row>
    <row r="384" spans="1:7" s="403" customFormat="1" ht="15.75" thickBot="1" x14ac:dyDescent="0.3">
      <c r="A384" s="6">
        <v>1</v>
      </c>
      <c r="B384" s="400" t="s">
        <v>10</v>
      </c>
      <c r="C384" s="41"/>
      <c r="D384" s="472"/>
      <c r="E384" s="42"/>
      <c r="F384" s="402"/>
      <c r="G384" s="42"/>
    </row>
    <row r="385" spans="1:7" s="403" customFormat="1" ht="14.25" customHeight="1" x14ac:dyDescent="0.25">
      <c r="A385" s="6">
        <v>1</v>
      </c>
      <c r="B385" s="821"/>
      <c r="C385" s="429"/>
      <c r="D385" s="481"/>
      <c r="E385" s="438"/>
      <c r="F385" s="438"/>
      <c r="G385" s="438"/>
    </row>
    <row r="386" spans="1:7" ht="47.25" x14ac:dyDescent="0.25">
      <c r="A386" s="6">
        <v>1</v>
      </c>
      <c r="B386" s="822" t="s">
        <v>196</v>
      </c>
      <c r="C386" s="5"/>
      <c r="D386" s="454"/>
      <c r="E386" s="53"/>
      <c r="F386" s="53"/>
      <c r="G386" s="53"/>
    </row>
    <row r="387" spans="1:7" ht="24.75" customHeight="1" x14ac:dyDescent="0.25">
      <c r="A387" s="6">
        <v>1</v>
      </c>
      <c r="B387" s="771" t="s">
        <v>4</v>
      </c>
      <c r="C387" s="5"/>
      <c r="D387" s="454"/>
      <c r="E387" s="53"/>
      <c r="F387" s="53"/>
      <c r="G387" s="53"/>
    </row>
    <row r="388" spans="1:7" ht="21" customHeight="1" x14ac:dyDescent="0.25">
      <c r="A388" s="6">
        <v>1</v>
      </c>
      <c r="B388" s="799" t="s">
        <v>45</v>
      </c>
      <c r="C388" s="5">
        <v>330</v>
      </c>
      <c r="D388" s="454">
        <f>4251+300</f>
        <v>4551</v>
      </c>
      <c r="E388" s="483">
        <v>3</v>
      </c>
      <c r="F388" s="3">
        <f>ROUND(G388/C388,0)</f>
        <v>41</v>
      </c>
      <c r="G388" s="53">
        <f>ROUND(D388*E388,0)</f>
        <v>13653</v>
      </c>
    </row>
    <row r="389" spans="1:7" ht="18.75" customHeight="1" x14ac:dyDescent="0.25">
      <c r="A389" s="6">
        <v>1</v>
      </c>
      <c r="B389" s="823" t="s">
        <v>5</v>
      </c>
      <c r="C389" s="417"/>
      <c r="D389" s="459">
        <f>D388</f>
        <v>4551</v>
      </c>
      <c r="E389" s="391">
        <f>G389/D389</f>
        <v>3</v>
      </c>
      <c r="F389" s="434">
        <f>F388</f>
        <v>41</v>
      </c>
      <c r="G389" s="434">
        <f>G388</f>
        <v>13653</v>
      </c>
    </row>
    <row r="390" spans="1:7" x14ac:dyDescent="0.25">
      <c r="A390" s="6">
        <v>1</v>
      </c>
      <c r="B390" s="813" t="s">
        <v>203</v>
      </c>
      <c r="C390" s="56"/>
      <c r="D390" s="465"/>
      <c r="E390" s="21"/>
      <c r="F390" s="434"/>
      <c r="G390" s="434"/>
    </row>
    <row r="391" spans="1:7" x14ac:dyDescent="0.25">
      <c r="A391" s="6">
        <v>1</v>
      </c>
      <c r="B391" s="774" t="s">
        <v>123</v>
      </c>
      <c r="C391" s="26"/>
      <c r="D391" s="465">
        <f>D392</f>
        <v>1000</v>
      </c>
      <c r="E391" s="21"/>
      <c r="F391" s="434"/>
      <c r="G391" s="434"/>
    </row>
    <row r="392" spans="1:7" x14ac:dyDescent="0.25">
      <c r="A392" s="6">
        <v>1</v>
      </c>
      <c r="B392" s="775" t="s">
        <v>245</v>
      </c>
      <c r="C392" s="26"/>
      <c r="D392" s="465">
        <v>1000</v>
      </c>
      <c r="E392" s="21"/>
      <c r="F392" s="434"/>
      <c r="G392" s="434"/>
    </row>
    <row r="393" spans="1:7" x14ac:dyDescent="0.25">
      <c r="A393" s="6">
        <v>1</v>
      </c>
      <c r="B393" s="776" t="s">
        <v>121</v>
      </c>
      <c r="C393" s="26"/>
      <c r="D393" s="465"/>
      <c r="E393" s="21"/>
      <c r="F393" s="434"/>
      <c r="G393" s="434"/>
    </row>
    <row r="394" spans="1:7" ht="30" x14ac:dyDescent="0.25">
      <c r="A394" s="6">
        <v>1</v>
      </c>
      <c r="B394" s="776" t="s">
        <v>122</v>
      </c>
      <c r="C394" s="26"/>
      <c r="D394" s="465"/>
      <c r="E394" s="21"/>
      <c r="F394" s="434"/>
      <c r="G394" s="434"/>
    </row>
    <row r="395" spans="1:7" ht="18" customHeight="1" x14ac:dyDescent="0.25">
      <c r="A395" s="6">
        <v>1</v>
      </c>
      <c r="B395" s="801" t="s">
        <v>161</v>
      </c>
      <c r="C395" s="26"/>
      <c r="D395" s="466">
        <f>D391+ROUND(D393*3.2,0)+D394</f>
        <v>1000</v>
      </c>
      <c r="E395" s="21"/>
      <c r="F395" s="434"/>
      <c r="G395" s="434"/>
    </row>
    <row r="396" spans="1:7" x14ac:dyDescent="0.25">
      <c r="A396" s="6">
        <v>1</v>
      </c>
      <c r="B396" s="778" t="s">
        <v>124</v>
      </c>
      <c r="C396" s="26"/>
      <c r="D396" s="484">
        <f>SUM(D397:D398)</f>
        <v>1480</v>
      </c>
      <c r="E396" s="21"/>
      <c r="F396" s="434"/>
      <c r="G396" s="434"/>
    </row>
    <row r="397" spans="1:7" ht="30" x14ac:dyDescent="0.25">
      <c r="A397" s="6">
        <v>1</v>
      </c>
      <c r="B397" s="799" t="s">
        <v>151</v>
      </c>
      <c r="C397" s="26"/>
      <c r="D397" s="543">
        <v>1300</v>
      </c>
      <c r="E397" s="21"/>
      <c r="F397" s="434"/>
      <c r="G397" s="434"/>
    </row>
    <row r="398" spans="1:7" ht="45" x14ac:dyDescent="0.25">
      <c r="A398" s="6">
        <v>1</v>
      </c>
      <c r="B398" s="824" t="s">
        <v>307</v>
      </c>
      <c r="C398" s="26"/>
      <c r="D398" s="545">
        <v>180</v>
      </c>
      <c r="E398" s="21"/>
      <c r="F398" s="434"/>
      <c r="G398" s="434"/>
    </row>
    <row r="399" spans="1:7" ht="17.25" customHeight="1" x14ac:dyDescent="0.25">
      <c r="A399" s="6">
        <v>1</v>
      </c>
      <c r="B399" s="811" t="s">
        <v>7</v>
      </c>
      <c r="C399" s="20"/>
      <c r="D399" s="454"/>
      <c r="E399" s="16"/>
      <c r="F399" s="16"/>
      <c r="G399" s="53"/>
    </row>
    <row r="400" spans="1:7" ht="17.25" customHeight="1" x14ac:dyDescent="0.25">
      <c r="A400" s="6">
        <v>1</v>
      </c>
      <c r="B400" s="811" t="s">
        <v>145</v>
      </c>
      <c r="C400" s="30"/>
      <c r="D400" s="454"/>
      <c r="E400" s="16"/>
      <c r="F400" s="437"/>
      <c r="G400" s="438"/>
    </row>
    <row r="401" spans="1:7" ht="17.25" customHeight="1" x14ac:dyDescent="0.25">
      <c r="A401" s="6">
        <v>1</v>
      </c>
      <c r="B401" s="787" t="s">
        <v>45</v>
      </c>
      <c r="C401" s="30">
        <v>330</v>
      </c>
      <c r="D401" s="454">
        <v>110</v>
      </c>
      <c r="E401" s="483">
        <v>8</v>
      </c>
      <c r="F401" s="3">
        <f>ROUND(G401/C401,0)</f>
        <v>3</v>
      </c>
      <c r="G401" s="53">
        <f>ROUND(D401*E401,0)</f>
        <v>880</v>
      </c>
    </row>
    <row r="402" spans="1:7" ht="18" customHeight="1" x14ac:dyDescent="0.25">
      <c r="A402" s="6">
        <v>1</v>
      </c>
      <c r="B402" s="797" t="s">
        <v>9</v>
      </c>
      <c r="C402" s="440"/>
      <c r="D402" s="458">
        <f t="shared" ref="D402" si="37">D401</f>
        <v>110</v>
      </c>
      <c r="E402" s="50">
        <f t="shared" ref="E402:G402" si="38">E401</f>
        <v>8</v>
      </c>
      <c r="F402" s="445">
        <f t="shared" si="38"/>
        <v>3</v>
      </c>
      <c r="G402" s="445">
        <f t="shared" si="38"/>
        <v>880</v>
      </c>
    </row>
    <row r="403" spans="1:7" ht="19.5" customHeight="1" x14ac:dyDescent="0.25">
      <c r="A403" s="6">
        <v>1</v>
      </c>
      <c r="B403" s="811" t="s">
        <v>20</v>
      </c>
      <c r="C403" s="30"/>
      <c r="D403" s="454"/>
      <c r="E403" s="16"/>
      <c r="F403" s="437"/>
      <c r="G403" s="438"/>
    </row>
    <row r="404" spans="1:7" ht="16.5" customHeight="1" x14ac:dyDescent="0.25">
      <c r="A404" s="6">
        <v>1</v>
      </c>
      <c r="B404" s="789" t="s">
        <v>45</v>
      </c>
      <c r="C404" s="30">
        <v>240</v>
      </c>
      <c r="D404" s="454">
        <v>3815</v>
      </c>
      <c r="E404" s="483">
        <v>3</v>
      </c>
      <c r="F404" s="3">
        <f>ROUND(G404/C404,0)</f>
        <v>48</v>
      </c>
      <c r="G404" s="53">
        <f>ROUND(D404*E404,0)</f>
        <v>11445</v>
      </c>
    </row>
    <row r="405" spans="1:7" ht="21" customHeight="1" x14ac:dyDescent="0.25">
      <c r="A405" s="6">
        <v>1</v>
      </c>
      <c r="B405" s="790" t="s">
        <v>147</v>
      </c>
      <c r="C405" s="30"/>
      <c r="D405" s="458">
        <f>D404</f>
        <v>3815</v>
      </c>
      <c r="E405" s="391">
        <f t="shared" ref="E405:E406" si="39">G405/D405</f>
        <v>3</v>
      </c>
      <c r="F405" s="445">
        <f t="shared" ref="F405:G405" si="40">F404</f>
        <v>48</v>
      </c>
      <c r="G405" s="445">
        <f t="shared" si="40"/>
        <v>11445</v>
      </c>
    </row>
    <row r="406" spans="1:7" ht="21" customHeight="1" thickBot="1" x14ac:dyDescent="0.3">
      <c r="A406" s="6">
        <v>1</v>
      </c>
      <c r="B406" s="791" t="s">
        <v>118</v>
      </c>
      <c r="C406" s="446"/>
      <c r="D406" s="471">
        <f>D402+D405</f>
        <v>3925</v>
      </c>
      <c r="E406" s="448">
        <f t="shared" si="39"/>
        <v>3.1401273885350318</v>
      </c>
      <c r="F406" s="449">
        <f>F402+F405</f>
        <v>51</v>
      </c>
      <c r="G406" s="449">
        <f>G402+G405</f>
        <v>12325</v>
      </c>
    </row>
    <row r="407" spans="1:7" s="403" customFormat="1" ht="24.75" customHeight="1" thickBot="1" x14ac:dyDescent="0.3">
      <c r="A407" s="6">
        <v>1</v>
      </c>
      <c r="B407" s="400" t="s">
        <v>10</v>
      </c>
      <c r="C407" s="41"/>
      <c r="D407" s="401"/>
      <c r="E407" s="42"/>
      <c r="F407" s="402"/>
      <c r="G407" s="42"/>
    </row>
    <row r="408" spans="1:7" s="410" customFormat="1" ht="39" customHeight="1" x14ac:dyDescent="0.25">
      <c r="A408" s="6">
        <v>1</v>
      </c>
      <c r="B408" s="825" t="s">
        <v>85</v>
      </c>
      <c r="C408" s="480"/>
      <c r="D408" s="485"/>
      <c r="E408" s="438"/>
      <c r="F408" s="438"/>
      <c r="G408" s="438"/>
    </row>
    <row r="409" spans="1:7" s="410" customFormat="1" ht="24.75" customHeight="1" x14ac:dyDescent="0.25">
      <c r="A409" s="6">
        <v>1</v>
      </c>
      <c r="B409" s="771" t="s">
        <v>4</v>
      </c>
      <c r="C409" s="20"/>
      <c r="D409" s="436"/>
      <c r="E409" s="53"/>
      <c r="F409" s="53"/>
      <c r="G409" s="53"/>
    </row>
    <row r="410" spans="1:7" s="410" customFormat="1" ht="15" customHeight="1" x14ac:dyDescent="0.25">
      <c r="A410" s="6">
        <v>1</v>
      </c>
      <c r="B410" s="772" t="s">
        <v>11</v>
      </c>
      <c r="C410" s="30">
        <v>340</v>
      </c>
      <c r="D410" s="73">
        <v>93</v>
      </c>
      <c r="E410" s="486">
        <v>8.4</v>
      </c>
      <c r="F410" s="3">
        <f t="shared" ref="F410:F420" si="41">ROUND(G410/C410,0)</f>
        <v>2</v>
      </c>
      <c r="G410" s="53">
        <f t="shared" ref="G410:G420" si="42">ROUND(D410*E410,0)</f>
        <v>781</v>
      </c>
    </row>
    <row r="411" spans="1:7" s="410" customFormat="1" ht="15" customHeight="1" x14ac:dyDescent="0.25">
      <c r="A411" s="6">
        <v>1</v>
      </c>
      <c r="B411" s="772" t="s">
        <v>108</v>
      </c>
      <c r="C411" s="30">
        <v>340</v>
      </c>
      <c r="D411" s="73">
        <v>7</v>
      </c>
      <c r="E411" s="486">
        <v>10</v>
      </c>
      <c r="F411" s="3">
        <f t="shared" si="41"/>
        <v>0</v>
      </c>
      <c r="G411" s="53">
        <f t="shared" si="42"/>
        <v>70</v>
      </c>
    </row>
    <row r="412" spans="1:7" s="410" customFormat="1" ht="18" customHeight="1" x14ac:dyDescent="0.25">
      <c r="A412" s="6">
        <v>1</v>
      </c>
      <c r="B412" s="772" t="s">
        <v>58</v>
      </c>
      <c r="C412" s="30">
        <v>340</v>
      </c>
      <c r="D412" s="73">
        <v>15</v>
      </c>
      <c r="E412" s="486">
        <v>11.5</v>
      </c>
      <c r="F412" s="3">
        <f t="shared" si="41"/>
        <v>1</v>
      </c>
      <c r="G412" s="53">
        <f t="shared" si="42"/>
        <v>173</v>
      </c>
    </row>
    <row r="413" spans="1:7" s="410" customFormat="1" ht="16.5" customHeight="1" x14ac:dyDescent="0.25">
      <c r="A413" s="6">
        <v>1</v>
      </c>
      <c r="B413" s="772" t="s">
        <v>12</v>
      </c>
      <c r="C413" s="30">
        <v>340</v>
      </c>
      <c r="D413" s="73">
        <v>20</v>
      </c>
      <c r="E413" s="486">
        <v>8.9</v>
      </c>
      <c r="F413" s="3">
        <f t="shared" si="41"/>
        <v>1</v>
      </c>
      <c r="G413" s="53">
        <f t="shared" si="42"/>
        <v>178</v>
      </c>
    </row>
    <row r="414" spans="1:7" s="410" customFormat="1" ht="19.5" customHeight="1" x14ac:dyDescent="0.25">
      <c r="A414" s="6">
        <v>1</v>
      </c>
      <c r="B414" s="772" t="s">
        <v>22</v>
      </c>
      <c r="C414" s="30">
        <v>340</v>
      </c>
      <c r="D414" s="73">
        <v>80</v>
      </c>
      <c r="E414" s="486">
        <v>10</v>
      </c>
      <c r="F414" s="3">
        <f t="shared" si="41"/>
        <v>2</v>
      </c>
      <c r="G414" s="53">
        <f t="shared" si="42"/>
        <v>800</v>
      </c>
    </row>
    <row r="415" spans="1:7" s="410" customFormat="1" ht="19.5" customHeight="1" x14ac:dyDescent="0.25">
      <c r="A415" s="6">
        <v>1</v>
      </c>
      <c r="B415" s="772" t="s">
        <v>34</v>
      </c>
      <c r="C415" s="30">
        <v>340</v>
      </c>
      <c r="D415" s="73">
        <v>16</v>
      </c>
      <c r="E415" s="486">
        <v>10</v>
      </c>
      <c r="F415" s="3">
        <f t="shared" si="41"/>
        <v>0</v>
      </c>
      <c r="G415" s="53">
        <f t="shared" si="42"/>
        <v>160</v>
      </c>
    </row>
    <row r="416" spans="1:7" s="410" customFormat="1" ht="18.75" customHeight="1" x14ac:dyDescent="0.25">
      <c r="A416" s="6">
        <v>1</v>
      </c>
      <c r="B416" s="772" t="s">
        <v>23</v>
      </c>
      <c r="C416" s="30">
        <v>340</v>
      </c>
      <c r="D416" s="73">
        <v>20</v>
      </c>
      <c r="E416" s="486">
        <v>6.1</v>
      </c>
      <c r="F416" s="3">
        <f t="shared" si="41"/>
        <v>0</v>
      </c>
      <c r="G416" s="53">
        <f t="shared" si="42"/>
        <v>122</v>
      </c>
    </row>
    <row r="417" spans="1:7" s="410" customFormat="1" ht="18" customHeight="1" x14ac:dyDescent="0.25">
      <c r="A417" s="6">
        <v>1</v>
      </c>
      <c r="B417" s="772" t="s">
        <v>57</v>
      </c>
      <c r="C417" s="30">
        <v>340</v>
      </c>
      <c r="D417" s="73">
        <v>25</v>
      </c>
      <c r="E417" s="486">
        <v>12</v>
      </c>
      <c r="F417" s="3">
        <f t="shared" si="41"/>
        <v>1</v>
      </c>
      <c r="G417" s="53">
        <f t="shared" si="42"/>
        <v>300</v>
      </c>
    </row>
    <row r="418" spans="1:7" s="410" customFormat="1" ht="18.75" customHeight="1" x14ac:dyDescent="0.25">
      <c r="A418" s="6">
        <v>1</v>
      </c>
      <c r="B418" s="772" t="s">
        <v>45</v>
      </c>
      <c r="C418" s="30">
        <v>340</v>
      </c>
      <c r="D418" s="73">
        <v>20</v>
      </c>
      <c r="E418" s="486">
        <v>7.4</v>
      </c>
      <c r="F418" s="3">
        <f t="shared" si="41"/>
        <v>0</v>
      </c>
      <c r="G418" s="53">
        <f t="shared" si="42"/>
        <v>148</v>
      </c>
    </row>
    <row r="419" spans="1:7" s="410" customFormat="1" ht="18" customHeight="1" x14ac:dyDescent="0.25">
      <c r="A419" s="6">
        <v>1</v>
      </c>
      <c r="B419" s="772" t="s">
        <v>342</v>
      </c>
      <c r="C419" s="30">
        <v>340</v>
      </c>
      <c r="D419" s="73">
        <v>20</v>
      </c>
      <c r="E419" s="486">
        <v>6</v>
      </c>
      <c r="F419" s="3">
        <f t="shared" si="41"/>
        <v>0</v>
      </c>
      <c r="G419" s="53">
        <f t="shared" si="42"/>
        <v>120</v>
      </c>
    </row>
    <row r="420" spans="1:7" s="410" customFormat="1" ht="18" customHeight="1" x14ac:dyDescent="0.25">
      <c r="A420" s="6">
        <v>1</v>
      </c>
      <c r="B420" s="772" t="s">
        <v>21</v>
      </c>
      <c r="C420" s="30">
        <v>340</v>
      </c>
      <c r="D420" s="73">
        <v>73</v>
      </c>
      <c r="E420" s="486">
        <v>10.6</v>
      </c>
      <c r="F420" s="3">
        <f t="shared" si="41"/>
        <v>2</v>
      </c>
      <c r="G420" s="53">
        <f t="shared" si="42"/>
        <v>774</v>
      </c>
    </row>
    <row r="421" spans="1:7" s="410" customFormat="1" ht="21" customHeight="1" x14ac:dyDescent="0.25">
      <c r="A421" s="6">
        <v>1</v>
      </c>
      <c r="B421" s="823" t="s">
        <v>5</v>
      </c>
      <c r="C421" s="417"/>
      <c r="D421" s="487">
        <f>SUM(D410:D420)</f>
        <v>389</v>
      </c>
      <c r="E421" s="21">
        <f>G421/D421</f>
        <v>9.3213367609254494</v>
      </c>
      <c r="F421" s="488">
        <f>SUM(F410:F420)</f>
        <v>9</v>
      </c>
      <c r="G421" s="488">
        <f>SUM(G410:G420)</f>
        <v>3626</v>
      </c>
    </row>
    <row r="422" spans="1:7" s="58" customFormat="1" ht="18.75" customHeight="1" x14ac:dyDescent="0.25">
      <c r="A422" s="6">
        <v>1</v>
      </c>
      <c r="B422" s="641" t="s">
        <v>227</v>
      </c>
      <c r="C422" s="25"/>
      <c r="D422" s="468"/>
      <c r="E422" s="57"/>
      <c r="F422" s="57"/>
      <c r="G422" s="57"/>
    </row>
    <row r="423" spans="1:7" s="58" customFormat="1" x14ac:dyDescent="0.25">
      <c r="A423" s="6">
        <v>1</v>
      </c>
      <c r="B423" s="774" t="s">
        <v>123</v>
      </c>
      <c r="C423" s="59"/>
      <c r="D423" s="379">
        <f>SUM(D425,D426,D427,D428)+D424/2.7</f>
        <v>5485.1851851851852</v>
      </c>
      <c r="E423" s="57"/>
      <c r="F423" s="57"/>
      <c r="G423" s="57"/>
    </row>
    <row r="424" spans="1:7" s="58" customFormat="1" x14ac:dyDescent="0.25">
      <c r="A424" s="6">
        <v>1</v>
      </c>
      <c r="B424" s="774" t="s">
        <v>327</v>
      </c>
      <c r="C424" s="26"/>
      <c r="D424" s="465">
        <v>500</v>
      </c>
      <c r="E424" s="438"/>
      <c r="F424" s="438"/>
      <c r="G424" s="438"/>
    </row>
    <row r="425" spans="1:7" s="58" customFormat="1" x14ac:dyDescent="0.25">
      <c r="A425" s="6">
        <v>1</v>
      </c>
      <c r="B425" s="826" t="s">
        <v>228</v>
      </c>
      <c r="C425" s="59"/>
      <c r="D425" s="489"/>
      <c r="E425" s="57"/>
      <c r="F425" s="57"/>
      <c r="G425" s="57"/>
    </row>
    <row r="426" spans="1:7" s="58" customFormat="1" ht="17.25" customHeight="1" x14ac:dyDescent="0.25">
      <c r="A426" s="6">
        <v>1</v>
      </c>
      <c r="B426" s="826" t="s">
        <v>229</v>
      </c>
      <c r="C426" s="59"/>
      <c r="D426" s="379">
        <v>300</v>
      </c>
      <c r="E426" s="57"/>
      <c r="F426" s="57"/>
      <c r="G426" s="57"/>
    </row>
    <row r="427" spans="1:7" s="58" customFormat="1" ht="30" x14ac:dyDescent="0.25">
      <c r="A427" s="6">
        <v>1</v>
      </c>
      <c r="B427" s="826" t="s">
        <v>230</v>
      </c>
      <c r="C427" s="59"/>
      <c r="D427" s="379"/>
      <c r="E427" s="57"/>
      <c r="F427" s="57"/>
      <c r="G427" s="57"/>
    </row>
    <row r="428" spans="1:7" s="58" customFormat="1" x14ac:dyDescent="0.25">
      <c r="A428" s="6">
        <v>1</v>
      </c>
      <c r="B428" s="774" t="s">
        <v>231</v>
      </c>
      <c r="C428" s="59"/>
      <c r="D428" s="379">
        <v>5000</v>
      </c>
      <c r="E428" s="57"/>
      <c r="F428" s="57"/>
      <c r="G428" s="57"/>
    </row>
    <row r="429" spans="1:7" s="58" customFormat="1" ht="45" x14ac:dyDescent="0.25">
      <c r="A429" s="6">
        <v>1</v>
      </c>
      <c r="B429" s="774" t="s">
        <v>326</v>
      </c>
      <c r="C429" s="59"/>
      <c r="D429" s="379">
        <v>1306</v>
      </c>
      <c r="E429" s="57"/>
      <c r="F429" s="57"/>
      <c r="G429" s="57"/>
    </row>
    <row r="430" spans="1:7" s="410" customFormat="1" x14ac:dyDescent="0.25">
      <c r="A430" s="6">
        <v>1</v>
      </c>
      <c r="B430" s="776" t="s">
        <v>121</v>
      </c>
      <c r="C430" s="30"/>
      <c r="D430" s="379">
        <f>D431+D432</f>
        <v>1500.4705882352941</v>
      </c>
      <c r="E430" s="16"/>
      <c r="F430" s="16"/>
      <c r="G430" s="53"/>
    </row>
    <row r="431" spans="1:7" s="410" customFormat="1" x14ac:dyDescent="0.25">
      <c r="A431" s="6">
        <v>1</v>
      </c>
      <c r="B431" s="776" t="s">
        <v>298</v>
      </c>
      <c r="C431" s="450"/>
      <c r="D431" s="379">
        <v>1324</v>
      </c>
      <c r="E431" s="16"/>
      <c r="F431" s="16"/>
      <c r="G431" s="53"/>
    </row>
    <row r="432" spans="1:7" s="410" customFormat="1" x14ac:dyDescent="0.25">
      <c r="A432" s="6">
        <v>1</v>
      </c>
      <c r="B432" s="776" t="s">
        <v>300</v>
      </c>
      <c r="C432" s="450"/>
      <c r="D432" s="379">
        <f>D433/8.5</f>
        <v>176.47058823529412</v>
      </c>
      <c r="E432" s="16"/>
      <c r="F432" s="16"/>
      <c r="G432" s="53"/>
    </row>
    <row r="433" spans="1:7" s="58" customFormat="1" x14ac:dyDescent="0.25">
      <c r="A433" s="6">
        <v>1</v>
      </c>
      <c r="B433" s="814" t="s">
        <v>299</v>
      </c>
      <c r="C433" s="490"/>
      <c r="D433" s="379">
        <v>1500</v>
      </c>
      <c r="E433" s="57"/>
      <c r="F433" s="57"/>
      <c r="G433" s="57"/>
    </row>
    <row r="434" spans="1:7" s="58" customFormat="1" ht="15.75" customHeight="1" x14ac:dyDescent="0.25">
      <c r="A434" s="6">
        <v>1</v>
      </c>
      <c r="B434" s="827" t="s">
        <v>232</v>
      </c>
      <c r="C434" s="62"/>
      <c r="D434" s="385">
        <f>D423+ROUND(D431*3.2,0)+D433/3.9</f>
        <v>10106.800569800571</v>
      </c>
      <c r="E434" s="63"/>
      <c r="F434" s="63"/>
      <c r="G434" s="63"/>
    </row>
    <row r="435" spans="1:7" s="58" customFormat="1" ht="15.75" customHeight="1" x14ac:dyDescent="0.25">
      <c r="A435" s="6">
        <v>1</v>
      </c>
      <c r="B435" s="641" t="s">
        <v>163</v>
      </c>
      <c r="C435" s="26"/>
      <c r="D435" s="379"/>
      <c r="E435" s="63"/>
      <c r="F435" s="63"/>
      <c r="G435" s="63"/>
    </row>
    <row r="436" spans="1:7" s="58" customFormat="1" ht="15.75" customHeight="1" x14ac:dyDescent="0.25">
      <c r="A436" s="6">
        <v>1</v>
      </c>
      <c r="B436" s="774" t="s">
        <v>123</v>
      </c>
      <c r="C436" s="26"/>
      <c r="D436" s="379">
        <f>D438+D453+D445</f>
        <v>2219</v>
      </c>
      <c r="E436" s="63"/>
      <c r="F436" s="63"/>
      <c r="G436" s="63"/>
    </row>
    <row r="437" spans="1:7" s="58" customFormat="1" ht="15.75" customHeight="1" x14ac:dyDescent="0.25">
      <c r="A437" s="6">
        <v>1</v>
      </c>
      <c r="B437" s="774" t="s">
        <v>228</v>
      </c>
      <c r="C437" s="26"/>
      <c r="D437" s="379"/>
      <c r="E437" s="63"/>
      <c r="F437" s="63"/>
      <c r="G437" s="63"/>
    </row>
    <row r="438" spans="1:7" s="58" customFormat="1" ht="15.75" customHeight="1" x14ac:dyDescent="0.25">
      <c r="A438" s="6">
        <v>1</v>
      </c>
      <c r="B438" s="826" t="s">
        <v>233</v>
      </c>
      <c r="C438" s="26"/>
      <c r="D438" s="379">
        <f>D439+D440+D441+D443</f>
        <v>1533</v>
      </c>
      <c r="E438" s="63"/>
      <c r="F438" s="63"/>
      <c r="G438" s="63"/>
    </row>
    <row r="439" spans="1:7" s="58" customFormat="1" ht="19.5" customHeight="1" x14ac:dyDescent="0.25">
      <c r="A439" s="6">
        <v>1</v>
      </c>
      <c r="B439" s="828" t="s">
        <v>234</v>
      </c>
      <c r="C439" s="26"/>
      <c r="D439" s="379">
        <v>1179</v>
      </c>
      <c r="E439" s="63"/>
      <c r="F439" s="63"/>
      <c r="G439" s="63"/>
    </row>
    <row r="440" spans="1:7" s="58" customFormat="1" ht="15.75" customHeight="1" x14ac:dyDescent="0.25">
      <c r="A440" s="6">
        <v>1</v>
      </c>
      <c r="B440" s="828" t="s">
        <v>235</v>
      </c>
      <c r="C440" s="26"/>
      <c r="D440" s="379">
        <v>354</v>
      </c>
      <c r="E440" s="63"/>
      <c r="F440" s="63"/>
      <c r="G440" s="63"/>
    </row>
    <row r="441" spans="1:7" s="58" customFormat="1" ht="30.75" customHeight="1" x14ac:dyDescent="0.25">
      <c r="A441" s="6">
        <v>1</v>
      </c>
      <c r="B441" s="828" t="s">
        <v>236</v>
      </c>
      <c r="C441" s="26"/>
      <c r="D441" s="489"/>
      <c r="E441" s="63"/>
      <c r="F441" s="63"/>
      <c r="G441" s="63"/>
    </row>
    <row r="442" spans="1:7" s="58" customFormat="1" x14ac:dyDescent="0.25">
      <c r="A442" s="6">
        <v>1</v>
      </c>
      <c r="B442" s="828" t="s">
        <v>237</v>
      </c>
      <c r="C442" s="26"/>
      <c r="D442" s="489"/>
      <c r="E442" s="63"/>
      <c r="F442" s="63"/>
      <c r="G442" s="63"/>
    </row>
    <row r="443" spans="1:7" s="58" customFormat="1" ht="30" x14ac:dyDescent="0.25">
      <c r="A443" s="6">
        <v>1</v>
      </c>
      <c r="B443" s="828" t="s">
        <v>238</v>
      </c>
      <c r="C443" s="26"/>
      <c r="D443" s="489"/>
      <c r="E443" s="63"/>
      <c r="F443" s="63"/>
      <c r="G443" s="63"/>
    </row>
    <row r="444" spans="1:7" s="58" customFormat="1" x14ac:dyDescent="0.25">
      <c r="A444" s="6">
        <v>1</v>
      </c>
      <c r="B444" s="828" t="s">
        <v>237</v>
      </c>
      <c r="C444" s="26"/>
      <c r="D444" s="491"/>
      <c r="E444" s="63"/>
      <c r="F444" s="63"/>
      <c r="G444" s="63"/>
    </row>
    <row r="445" spans="1:7" s="58" customFormat="1" ht="30" customHeight="1" x14ac:dyDescent="0.25">
      <c r="A445" s="6">
        <v>1</v>
      </c>
      <c r="B445" s="826" t="s">
        <v>239</v>
      </c>
      <c r="C445" s="26"/>
      <c r="D445" s="379">
        <f>SUM(D446,D447,D449)</f>
        <v>686</v>
      </c>
      <c r="E445" s="63"/>
      <c r="F445" s="63"/>
      <c r="G445" s="63"/>
    </row>
    <row r="446" spans="1:7" s="58" customFormat="1" ht="30" x14ac:dyDescent="0.25">
      <c r="A446" s="6">
        <v>1</v>
      </c>
      <c r="B446" s="828" t="s">
        <v>240</v>
      </c>
      <c r="C446" s="26"/>
      <c r="D446" s="379">
        <v>686</v>
      </c>
      <c r="E446" s="63"/>
      <c r="F446" s="63"/>
      <c r="G446" s="63"/>
    </row>
    <row r="447" spans="1:7" s="58" customFormat="1" ht="45" x14ac:dyDescent="0.25">
      <c r="A447" s="6">
        <v>1</v>
      </c>
      <c r="B447" s="828" t="s">
        <v>241</v>
      </c>
      <c r="C447" s="26"/>
      <c r="D447" s="436"/>
      <c r="E447" s="63"/>
      <c r="F447" s="63"/>
      <c r="G447" s="63"/>
    </row>
    <row r="448" spans="1:7" s="58" customFormat="1" x14ac:dyDescent="0.25">
      <c r="A448" s="6">
        <v>1</v>
      </c>
      <c r="B448" s="828" t="s">
        <v>237</v>
      </c>
      <c r="C448" s="26"/>
      <c r="D448" s="436"/>
      <c r="E448" s="63"/>
      <c r="F448" s="63"/>
      <c r="G448" s="63"/>
    </row>
    <row r="449" spans="1:7" s="58" customFormat="1" ht="45" x14ac:dyDescent="0.25">
      <c r="A449" s="6">
        <v>1</v>
      </c>
      <c r="B449" s="828" t="s">
        <v>242</v>
      </c>
      <c r="C449" s="26"/>
      <c r="D449" s="436"/>
      <c r="E449" s="63"/>
      <c r="F449" s="63"/>
      <c r="G449" s="63"/>
    </row>
    <row r="450" spans="1:7" s="58" customFormat="1" x14ac:dyDescent="0.25">
      <c r="A450" s="6">
        <v>1</v>
      </c>
      <c r="B450" s="828" t="s">
        <v>237</v>
      </c>
      <c r="C450" s="26"/>
      <c r="D450" s="436"/>
      <c r="E450" s="63"/>
      <c r="F450" s="63"/>
      <c r="G450" s="63"/>
    </row>
    <row r="451" spans="1:7" s="58" customFormat="1" ht="31.5" customHeight="1" x14ac:dyDescent="0.25">
      <c r="A451" s="6">
        <v>1</v>
      </c>
      <c r="B451" s="826" t="s">
        <v>243</v>
      </c>
      <c r="C451" s="26"/>
      <c r="D451" s="379"/>
      <c r="E451" s="63"/>
      <c r="F451" s="63"/>
      <c r="G451" s="63"/>
    </row>
    <row r="452" spans="1:7" s="58" customFormat="1" ht="15.75" customHeight="1" x14ac:dyDescent="0.25">
      <c r="A452" s="6">
        <v>1</v>
      </c>
      <c r="B452" s="826" t="s">
        <v>244</v>
      </c>
      <c r="C452" s="26"/>
      <c r="D452" s="379"/>
      <c r="E452" s="63"/>
      <c r="F452" s="63"/>
      <c r="G452" s="63"/>
    </row>
    <row r="453" spans="1:7" s="58" customFormat="1" ht="15.75" customHeight="1" x14ac:dyDescent="0.25">
      <c r="A453" s="6">
        <v>1</v>
      </c>
      <c r="B453" s="774" t="s">
        <v>245</v>
      </c>
      <c r="C453" s="26"/>
      <c r="D453" s="379"/>
      <c r="E453" s="63"/>
      <c r="F453" s="63"/>
      <c r="G453" s="63"/>
    </row>
    <row r="454" spans="1:7" s="58" customFormat="1" x14ac:dyDescent="0.25">
      <c r="A454" s="6">
        <v>1</v>
      </c>
      <c r="B454" s="776" t="s">
        <v>121</v>
      </c>
      <c r="C454" s="59"/>
      <c r="D454" s="489"/>
      <c r="E454" s="63"/>
      <c r="F454" s="63"/>
      <c r="G454" s="63"/>
    </row>
    <row r="455" spans="1:7" s="58" customFormat="1" x14ac:dyDescent="0.25">
      <c r="A455" s="6">
        <v>1</v>
      </c>
      <c r="B455" s="814" t="s">
        <v>160</v>
      </c>
      <c r="C455" s="59"/>
      <c r="D455" s="491"/>
      <c r="E455" s="63"/>
      <c r="F455" s="63"/>
      <c r="G455" s="63"/>
    </row>
    <row r="456" spans="1:7" s="410" customFormat="1" ht="30" x14ac:dyDescent="0.25">
      <c r="A456" s="6">
        <v>1</v>
      </c>
      <c r="B456" s="776" t="s">
        <v>122</v>
      </c>
      <c r="C456" s="30"/>
      <c r="D456" s="379">
        <v>100</v>
      </c>
      <c r="E456" s="16"/>
      <c r="F456" s="16"/>
      <c r="G456" s="53"/>
    </row>
    <row r="457" spans="1:7" s="58" customFormat="1" ht="15.75" customHeight="1" x14ac:dyDescent="0.25">
      <c r="A457" s="6">
        <v>1</v>
      </c>
      <c r="B457" s="776" t="s">
        <v>246</v>
      </c>
      <c r="C457" s="26"/>
      <c r="D457" s="379"/>
      <c r="E457" s="63"/>
      <c r="F457" s="63"/>
      <c r="G457" s="63"/>
    </row>
    <row r="458" spans="1:7" s="58" customFormat="1" x14ac:dyDescent="0.25">
      <c r="A458" s="6">
        <v>1</v>
      </c>
      <c r="B458" s="829" t="s">
        <v>247</v>
      </c>
      <c r="C458" s="26"/>
      <c r="D458" s="379"/>
      <c r="E458" s="63"/>
      <c r="F458" s="63"/>
      <c r="G458" s="63"/>
    </row>
    <row r="459" spans="1:7" s="58" customFormat="1" x14ac:dyDescent="0.25">
      <c r="A459" s="6">
        <v>1</v>
      </c>
      <c r="B459" s="830" t="s">
        <v>162</v>
      </c>
      <c r="C459" s="26"/>
      <c r="D459" s="385">
        <f>D436+ROUND(D454*3.2,0)+D456</f>
        <v>2319</v>
      </c>
      <c r="E459" s="63"/>
      <c r="F459" s="63"/>
      <c r="G459" s="63"/>
    </row>
    <row r="460" spans="1:7" s="58" customFormat="1" ht="15.75" customHeight="1" x14ac:dyDescent="0.25">
      <c r="A460" s="6">
        <v>1</v>
      </c>
      <c r="B460" s="831" t="s">
        <v>161</v>
      </c>
      <c r="C460" s="26"/>
      <c r="D460" s="385">
        <f>SUM(D434,D459)</f>
        <v>12425.800569800571</v>
      </c>
      <c r="E460" s="63"/>
      <c r="F460" s="63"/>
      <c r="G460" s="63"/>
    </row>
    <row r="461" spans="1:7" s="410" customFormat="1" ht="18.75" customHeight="1" x14ac:dyDescent="0.25">
      <c r="A461" s="6">
        <v>1</v>
      </c>
      <c r="B461" s="797" t="s">
        <v>7</v>
      </c>
      <c r="C461" s="30"/>
      <c r="D461" s="436"/>
      <c r="E461" s="16"/>
      <c r="F461" s="16"/>
      <c r="G461" s="53"/>
    </row>
    <row r="462" spans="1:7" s="410" customFormat="1" ht="16.5" customHeight="1" x14ac:dyDescent="0.25">
      <c r="A462" s="6">
        <v>1</v>
      </c>
      <c r="B462" s="811" t="s">
        <v>20</v>
      </c>
      <c r="C462" s="30"/>
      <c r="D462" s="436"/>
      <c r="E462" s="16"/>
      <c r="F462" s="437"/>
      <c r="G462" s="438"/>
    </row>
    <row r="463" spans="1:7" s="410" customFormat="1" ht="18" customHeight="1" x14ac:dyDescent="0.25">
      <c r="A463" s="6">
        <v>1</v>
      </c>
      <c r="B463" s="789" t="s">
        <v>37</v>
      </c>
      <c r="C463" s="30">
        <v>240</v>
      </c>
      <c r="D463" s="436"/>
      <c r="E463" s="439">
        <v>8</v>
      </c>
      <c r="F463" s="3">
        <f>ROUND(G463/C463,0)</f>
        <v>0</v>
      </c>
      <c r="G463" s="53">
        <f>ROUND(D463*E463,0)</f>
        <v>0</v>
      </c>
    </row>
    <row r="464" spans="1:7" s="410" customFormat="1" ht="14.25" customHeight="1" x14ac:dyDescent="0.25">
      <c r="A464" s="6">
        <v>1</v>
      </c>
      <c r="B464" s="789" t="s">
        <v>11</v>
      </c>
      <c r="C464" s="30">
        <v>240</v>
      </c>
      <c r="D464" s="436"/>
      <c r="E464" s="439">
        <v>0</v>
      </c>
      <c r="F464" s="3">
        <f>ROUND(G464/C464,0)</f>
        <v>0</v>
      </c>
      <c r="G464" s="53">
        <f>ROUND(D464*E464,0)</f>
        <v>0</v>
      </c>
    </row>
    <row r="465" spans="1:9" s="410" customFormat="1" ht="21" customHeight="1" x14ac:dyDescent="0.25">
      <c r="A465" s="6">
        <v>1</v>
      </c>
      <c r="B465" s="790" t="s">
        <v>147</v>
      </c>
      <c r="C465" s="30"/>
      <c r="D465" s="492">
        <f>D463+D464</f>
        <v>0</v>
      </c>
      <c r="E465" s="21" t="e">
        <f t="shared" ref="E465:E466" si="43">G465/D465</f>
        <v>#DIV/0!</v>
      </c>
      <c r="F465" s="434">
        <f>F463+F464</f>
        <v>0</v>
      </c>
      <c r="G465" s="434">
        <f>G463+G464</f>
        <v>0</v>
      </c>
    </row>
    <row r="466" spans="1:9" s="410" customFormat="1" ht="24.75" customHeight="1" thickBot="1" x14ac:dyDescent="0.3">
      <c r="A466" s="6">
        <v>1</v>
      </c>
      <c r="B466" s="791" t="s">
        <v>118</v>
      </c>
      <c r="C466" s="493"/>
      <c r="D466" s="494">
        <f>D465</f>
        <v>0</v>
      </c>
      <c r="E466" s="21" t="e">
        <f t="shared" si="43"/>
        <v>#DIV/0!</v>
      </c>
      <c r="F466" s="495">
        <f t="shared" ref="F466:G466" si="44">F465</f>
        <v>0</v>
      </c>
      <c r="G466" s="495">
        <f t="shared" si="44"/>
        <v>0</v>
      </c>
    </row>
    <row r="467" spans="1:9" s="410" customFormat="1" ht="16.5" customHeight="1" thickBot="1" x14ac:dyDescent="0.3">
      <c r="A467" s="6">
        <v>1</v>
      </c>
      <c r="B467" s="400" t="s">
        <v>10</v>
      </c>
      <c r="C467" s="41"/>
      <c r="D467" s="422"/>
      <c r="E467" s="42"/>
      <c r="F467" s="42"/>
      <c r="G467" s="42"/>
    </row>
    <row r="468" spans="1:9" s="410" customFormat="1" ht="54.75" customHeight="1" x14ac:dyDescent="0.25">
      <c r="A468" s="6">
        <v>1</v>
      </c>
      <c r="B468" s="832" t="s">
        <v>197</v>
      </c>
      <c r="C468" s="496"/>
      <c r="D468" s="436"/>
      <c r="E468" s="53"/>
      <c r="F468" s="53"/>
      <c r="G468" s="53"/>
    </row>
    <row r="469" spans="1:9" s="410" customFormat="1" ht="24.75" customHeight="1" x14ac:dyDescent="0.25">
      <c r="A469" s="6">
        <v>1</v>
      </c>
      <c r="B469" s="833" t="s">
        <v>4</v>
      </c>
      <c r="C469" s="20"/>
      <c r="D469" s="436"/>
      <c r="E469" s="53"/>
      <c r="F469" s="53"/>
      <c r="G469" s="53"/>
    </row>
    <row r="470" spans="1:9" s="410" customFormat="1" ht="24.75" customHeight="1" x14ac:dyDescent="0.25">
      <c r="A470" s="6">
        <v>1</v>
      </c>
      <c r="B470" s="789" t="s">
        <v>22</v>
      </c>
      <c r="C470" s="30">
        <v>340</v>
      </c>
      <c r="D470" s="485">
        <v>500</v>
      </c>
      <c r="E470" s="486">
        <v>7</v>
      </c>
      <c r="F470" s="3">
        <f>ROUND(G470/C470,0)</f>
        <v>10</v>
      </c>
      <c r="G470" s="53">
        <f>ROUND(D470*E470,0)</f>
        <v>3500</v>
      </c>
    </row>
    <row r="471" spans="1:9" s="410" customFormat="1" ht="21" customHeight="1" x14ac:dyDescent="0.25">
      <c r="A471" s="6">
        <v>1</v>
      </c>
      <c r="B471" s="789" t="s">
        <v>61</v>
      </c>
      <c r="C471" s="30">
        <v>340</v>
      </c>
      <c r="D471" s="485">
        <v>2362</v>
      </c>
      <c r="E471" s="486">
        <v>5.3</v>
      </c>
      <c r="F471" s="3">
        <f>ROUND(G471/C471,0)</f>
        <v>37</v>
      </c>
      <c r="G471" s="53">
        <f>ROUND(D471*E471,0)</f>
        <v>12519</v>
      </c>
    </row>
    <row r="472" spans="1:9" s="410" customFormat="1" ht="18.75" customHeight="1" x14ac:dyDescent="0.25">
      <c r="A472" s="6">
        <v>1</v>
      </c>
      <c r="B472" s="834" t="s">
        <v>5</v>
      </c>
      <c r="C472" s="417"/>
      <c r="D472" s="492">
        <f>D470+D471</f>
        <v>2862</v>
      </c>
      <c r="E472" s="21">
        <f>G472/D472</f>
        <v>5.5971348707197768</v>
      </c>
      <c r="F472" s="434">
        <f>F470+F471</f>
        <v>47</v>
      </c>
      <c r="G472" s="434">
        <f t="shared" ref="G472" si="45">G470+G471</f>
        <v>16019</v>
      </c>
      <c r="H472" s="497"/>
      <c r="I472" s="498"/>
    </row>
    <row r="473" spans="1:9" s="410" customFormat="1" ht="21" customHeight="1" x14ac:dyDescent="0.25">
      <c r="A473" s="6">
        <v>1</v>
      </c>
      <c r="B473" s="641" t="s">
        <v>203</v>
      </c>
      <c r="C473" s="56"/>
      <c r="D473" s="379"/>
      <c r="E473" s="3"/>
      <c r="F473" s="3"/>
      <c r="G473" s="3"/>
    </row>
    <row r="474" spans="1:9" s="410" customFormat="1" ht="21" customHeight="1" x14ac:dyDescent="0.25">
      <c r="A474" s="6">
        <v>1</v>
      </c>
      <c r="B474" s="774" t="s">
        <v>123</v>
      </c>
      <c r="C474" s="56"/>
      <c r="D474" s="379">
        <f>D475+D476</f>
        <v>12900</v>
      </c>
      <c r="E474" s="3"/>
      <c r="F474" s="3"/>
      <c r="G474" s="3"/>
    </row>
    <row r="475" spans="1:9" s="410" customFormat="1" ht="45" x14ac:dyDescent="0.25">
      <c r="A475" s="6">
        <v>1</v>
      </c>
      <c r="B475" s="774" t="s">
        <v>243</v>
      </c>
      <c r="C475" s="56"/>
      <c r="D475" s="379">
        <v>400</v>
      </c>
      <c r="E475" s="3"/>
      <c r="F475" s="3"/>
      <c r="G475" s="3"/>
    </row>
    <row r="476" spans="1:9" s="410" customFormat="1" x14ac:dyDescent="0.25">
      <c r="A476" s="6">
        <v>1</v>
      </c>
      <c r="B476" s="774" t="s">
        <v>245</v>
      </c>
      <c r="C476" s="56"/>
      <c r="D476" s="379">
        <v>12500</v>
      </c>
      <c r="E476" s="3"/>
      <c r="F476" s="3"/>
      <c r="G476" s="3"/>
    </row>
    <row r="477" spans="1:9" s="410" customFormat="1" x14ac:dyDescent="0.25">
      <c r="A477" s="6">
        <v>1</v>
      </c>
      <c r="B477" s="776" t="s">
        <v>121</v>
      </c>
      <c r="C477" s="26"/>
      <c r="D477" s="379"/>
      <c r="E477" s="16"/>
      <c r="F477" s="16"/>
      <c r="G477" s="53"/>
    </row>
    <row r="478" spans="1:9" s="410" customFormat="1" ht="30" x14ac:dyDescent="0.25">
      <c r="A478" s="6">
        <v>1</v>
      </c>
      <c r="B478" s="776" t="s">
        <v>122</v>
      </c>
      <c r="C478" s="26"/>
      <c r="D478" s="379"/>
      <c r="E478" s="16"/>
      <c r="F478" s="16"/>
      <c r="G478" s="53"/>
    </row>
    <row r="479" spans="1:9" s="410" customFormat="1" ht="21.75" customHeight="1" x14ac:dyDescent="0.25">
      <c r="A479" s="6">
        <v>1</v>
      </c>
      <c r="B479" s="801" t="s">
        <v>161</v>
      </c>
      <c r="C479" s="26"/>
      <c r="D479" s="385">
        <f>D474+ROUND(D477*3.2,0)+D478</f>
        <v>12900</v>
      </c>
      <c r="E479" s="16"/>
      <c r="F479" s="16"/>
      <c r="G479" s="53"/>
    </row>
    <row r="480" spans="1:9" s="410" customFormat="1" ht="21.75" customHeight="1" x14ac:dyDescent="0.25">
      <c r="A480" s="6">
        <v>1</v>
      </c>
      <c r="B480" s="778" t="s">
        <v>124</v>
      </c>
      <c r="C480" s="467"/>
      <c r="D480" s="499">
        <f>SUM(D481:D500)</f>
        <v>8050</v>
      </c>
      <c r="E480" s="16"/>
      <c r="F480" s="16"/>
      <c r="G480" s="53"/>
    </row>
    <row r="481" spans="1:7" s="410" customFormat="1" ht="30" x14ac:dyDescent="0.25">
      <c r="A481" s="6">
        <v>1</v>
      </c>
      <c r="B481" s="799" t="s">
        <v>255</v>
      </c>
      <c r="C481" s="26"/>
      <c r="D481" s="500">
        <v>300</v>
      </c>
      <c r="E481" s="68"/>
      <c r="F481" s="68"/>
      <c r="G481" s="68"/>
    </row>
    <row r="482" spans="1:7" s="410" customFormat="1" ht="30" x14ac:dyDescent="0.25">
      <c r="A482" s="6">
        <v>1</v>
      </c>
      <c r="B482" s="799" t="s">
        <v>256</v>
      </c>
      <c r="C482" s="26"/>
      <c r="D482" s="500">
        <v>300</v>
      </c>
      <c r="E482" s="68"/>
      <c r="F482" s="68"/>
      <c r="G482" s="68"/>
    </row>
    <row r="483" spans="1:7" s="410" customFormat="1" x14ac:dyDescent="0.25">
      <c r="A483" s="6">
        <v>1</v>
      </c>
      <c r="B483" s="799" t="s">
        <v>266</v>
      </c>
      <c r="C483" s="26"/>
      <c r="D483" s="500">
        <v>30</v>
      </c>
      <c r="E483" s="68"/>
      <c r="F483" s="68"/>
      <c r="G483" s="68"/>
    </row>
    <row r="484" spans="1:7" s="410" customFormat="1" ht="45" x14ac:dyDescent="0.25">
      <c r="A484" s="6">
        <v>1</v>
      </c>
      <c r="B484" s="799" t="s">
        <v>267</v>
      </c>
      <c r="C484" s="26"/>
      <c r="D484" s="500">
        <v>1000</v>
      </c>
      <c r="E484" s="68"/>
      <c r="F484" s="68"/>
      <c r="G484" s="68"/>
    </row>
    <row r="485" spans="1:7" s="410" customFormat="1" x14ac:dyDescent="0.25">
      <c r="A485" s="6">
        <v>1</v>
      </c>
      <c r="B485" s="799" t="s">
        <v>55</v>
      </c>
      <c r="C485" s="26"/>
      <c r="D485" s="500">
        <v>200</v>
      </c>
      <c r="E485" s="68"/>
      <c r="F485" s="68"/>
      <c r="G485" s="68"/>
    </row>
    <row r="486" spans="1:7" s="410" customFormat="1" x14ac:dyDescent="0.25">
      <c r="A486" s="6">
        <v>1</v>
      </c>
      <c r="B486" s="799" t="s">
        <v>19</v>
      </c>
      <c r="C486" s="26"/>
      <c r="D486" s="500">
        <v>350</v>
      </c>
      <c r="E486" s="68"/>
      <c r="F486" s="68"/>
      <c r="G486" s="68"/>
    </row>
    <row r="487" spans="1:7" s="410" customFormat="1" ht="30" x14ac:dyDescent="0.25">
      <c r="A487" s="6">
        <v>1</v>
      </c>
      <c r="B487" s="799" t="s">
        <v>173</v>
      </c>
      <c r="C487" s="26"/>
      <c r="D487" s="500">
        <v>1000</v>
      </c>
      <c r="E487" s="68"/>
      <c r="F487" s="68"/>
      <c r="G487" s="68"/>
    </row>
    <row r="488" spans="1:7" s="410" customFormat="1" x14ac:dyDescent="0.25">
      <c r="A488" s="6">
        <v>1</v>
      </c>
      <c r="B488" s="799" t="s">
        <v>308</v>
      </c>
      <c r="C488" s="26"/>
      <c r="D488" s="500">
        <v>400</v>
      </c>
      <c r="E488" s="68"/>
      <c r="F488" s="68"/>
      <c r="G488" s="68"/>
    </row>
    <row r="489" spans="1:7" s="410" customFormat="1" x14ac:dyDescent="0.25">
      <c r="A489" s="6">
        <v>1</v>
      </c>
      <c r="B489" s="799" t="s">
        <v>32</v>
      </c>
      <c r="C489" s="26"/>
      <c r="D489" s="500">
        <v>25</v>
      </c>
      <c r="E489" s="68"/>
      <c r="F489" s="68"/>
      <c r="G489" s="68"/>
    </row>
    <row r="490" spans="1:7" s="410" customFormat="1" x14ac:dyDescent="0.25">
      <c r="A490" s="6">
        <v>1</v>
      </c>
      <c r="B490" s="799" t="s">
        <v>125</v>
      </c>
      <c r="C490" s="26"/>
      <c r="D490" s="500">
        <v>20</v>
      </c>
      <c r="E490" s="68"/>
      <c r="F490" s="68"/>
      <c r="G490" s="68"/>
    </row>
    <row r="491" spans="1:7" s="410" customFormat="1" x14ac:dyDescent="0.25">
      <c r="A491" s="6">
        <v>1</v>
      </c>
      <c r="B491" s="799" t="s">
        <v>252</v>
      </c>
      <c r="C491" s="26"/>
      <c r="D491" s="500">
        <v>300</v>
      </c>
      <c r="E491" s="68"/>
      <c r="F491" s="68"/>
      <c r="G491" s="68"/>
    </row>
    <row r="492" spans="1:7" s="410" customFormat="1" x14ac:dyDescent="0.25">
      <c r="A492" s="6">
        <v>1</v>
      </c>
      <c r="B492" s="799" t="s">
        <v>52</v>
      </c>
      <c r="C492" s="26"/>
      <c r="D492" s="500">
        <v>65</v>
      </c>
      <c r="E492" s="68"/>
      <c r="F492" s="68"/>
      <c r="G492" s="68"/>
    </row>
    <row r="493" spans="1:7" s="410" customFormat="1" x14ac:dyDescent="0.25">
      <c r="A493" s="6">
        <v>1</v>
      </c>
      <c r="B493" s="799" t="s">
        <v>54</v>
      </c>
      <c r="C493" s="26"/>
      <c r="D493" s="500">
        <v>40</v>
      </c>
      <c r="E493" s="68"/>
      <c r="F493" s="68"/>
      <c r="G493" s="68"/>
    </row>
    <row r="494" spans="1:7" s="410" customFormat="1" ht="30" x14ac:dyDescent="0.25">
      <c r="A494" s="6">
        <v>1</v>
      </c>
      <c r="B494" s="799" t="s">
        <v>175</v>
      </c>
      <c r="C494" s="26"/>
      <c r="D494" s="500">
        <v>20</v>
      </c>
      <c r="E494" s="68"/>
      <c r="F494" s="68"/>
      <c r="G494" s="68"/>
    </row>
    <row r="495" spans="1:7" s="410" customFormat="1" x14ac:dyDescent="0.25">
      <c r="A495" s="6">
        <v>1</v>
      </c>
      <c r="B495" s="799" t="s">
        <v>18</v>
      </c>
      <c r="C495" s="26"/>
      <c r="D495" s="500">
        <v>1800</v>
      </c>
      <c r="E495" s="68"/>
      <c r="F495" s="68"/>
      <c r="G495" s="68"/>
    </row>
    <row r="496" spans="1:7" s="410" customFormat="1" x14ac:dyDescent="0.25">
      <c r="A496" s="6">
        <v>1</v>
      </c>
      <c r="B496" s="799" t="s">
        <v>270</v>
      </c>
      <c r="C496" s="26"/>
      <c r="D496" s="500">
        <v>150</v>
      </c>
      <c r="E496" s="68"/>
      <c r="F496" s="68"/>
      <c r="G496" s="68"/>
    </row>
    <row r="497" spans="1:7" s="410" customFormat="1" x14ac:dyDescent="0.25">
      <c r="A497" s="6">
        <v>1</v>
      </c>
      <c r="B497" s="799" t="s">
        <v>16</v>
      </c>
      <c r="C497" s="26"/>
      <c r="D497" s="500">
        <v>120</v>
      </c>
      <c r="E497" s="68"/>
      <c r="F497" s="68"/>
      <c r="G497" s="68"/>
    </row>
    <row r="498" spans="1:7" s="410" customFormat="1" ht="30" x14ac:dyDescent="0.25">
      <c r="A498" s="6">
        <v>1</v>
      </c>
      <c r="B498" s="799" t="s">
        <v>277</v>
      </c>
      <c r="C498" s="26"/>
      <c r="D498" s="500">
        <v>30</v>
      </c>
      <c r="E498" s="68"/>
      <c r="F498" s="68"/>
      <c r="G498" s="68"/>
    </row>
    <row r="499" spans="1:7" s="410" customFormat="1" x14ac:dyDescent="0.25">
      <c r="A499" s="6">
        <v>1</v>
      </c>
      <c r="B499" s="799" t="s">
        <v>53</v>
      </c>
      <c r="C499" s="26"/>
      <c r="D499" s="500">
        <v>1700</v>
      </c>
      <c r="E499" s="68"/>
      <c r="F499" s="68"/>
      <c r="G499" s="68"/>
    </row>
    <row r="500" spans="1:7" s="410" customFormat="1" ht="30.75" thickBot="1" x14ac:dyDescent="0.3">
      <c r="A500" s="6">
        <v>1</v>
      </c>
      <c r="B500" s="799" t="s">
        <v>259</v>
      </c>
      <c r="C500" s="26"/>
      <c r="D500" s="501">
        <v>200</v>
      </c>
      <c r="E500" s="68"/>
      <c r="F500" s="68"/>
      <c r="G500" s="68"/>
    </row>
    <row r="501" spans="1:7" s="410" customFormat="1" ht="15.75" thickBot="1" x14ac:dyDescent="0.3">
      <c r="A501" s="6">
        <v>1</v>
      </c>
      <c r="B501" s="400" t="s">
        <v>10</v>
      </c>
      <c r="C501" s="41"/>
      <c r="D501" s="422"/>
      <c r="E501" s="42"/>
      <c r="F501" s="42"/>
      <c r="G501" s="42"/>
    </row>
    <row r="502" spans="1:7" s="506" customFormat="1" ht="81" customHeight="1" thickBot="1" x14ac:dyDescent="0.3">
      <c r="A502" s="6">
        <v>1</v>
      </c>
      <c r="B502" s="502" t="s">
        <v>86</v>
      </c>
      <c r="C502" s="849"/>
      <c r="D502" s="503"/>
      <c r="E502" s="504"/>
      <c r="F502" s="504"/>
      <c r="G502" s="505"/>
    </row>
    <row r="503" spans="1:7" s="410" customFormat="1" ht="22.5" customHeight="1" x14ac:dyDescent="0.25">
      <c r="A503" s="6">
        <v>1</v>
      </c>
      <c r="B503" s="835" t="s">
        <v>4</v>
      </c>
      <c r="C503" s="339"/>
      <c r="D503" s="485"/>
      <c r="E503" s="438"/>
      <c r="F503" s="438"/>
      <c r="G503" s="438"/>
    </row>
    <row r="504" spans="1:7" s="410" customFormat="1" ht="16.5" customHeight="1" x14ac:dyDescent="0.25">
      <c r="A504" s="6">
        <v>1</v>
      </c>
      <c r="B504" s="772" t="s">
        <v>42</v>
      </c>
      <c r="C504" s="5">
        <v>320</v>
      </c>
      <c r="D504" s="120">
        <v>210</v>
      </c>
      <c r="E504" s="486">
        <v>9.6999999999999993</v>
      </c>
      <c r="F504" s="3">
        <f>ROUND(G504/C504,0)</f>
        <v>6</v>
      </c>
      <c r="G504" s="53">
        <f>ROUND(D504*E504,0)</f>
        <v>2037</v>
      </c>
    </row>
    <row r="505" spans="1:7" s="410" customFormat="1" ht="21" customHeight="1" x14ac:dyDescent="0.25">
      <c r="A505" s="6">
        <v>1</v>
      </c>
      <c r="B505" s="823" t="s">
        <v>5</v>
      </c>
      <c r="C505" s="20"/>
      <c r="D505" s="69">
        <f>D504</f>
        <v>210</v>
      </c>
      <c r="E505" s="507">
        <f>E504</f>
        <v>9.6999999999999993</v>
      </c>
      <c r="F505" s="69">
        <f>F504</f>
        <v>6</v>
      </c>
      <c r="G505" s="69">
        <f>G504</f>
        <v>2037</v>
      </c>
    </row>
    <row r="506" spans="1:7" s="410" customFormat="1" x14ac:dyDescent="0.25">
      <c r="A506" s="6">
        <v>1</v>
      </c>
      <c r="B506" s="813" t="s">
        <v>203</v>
      </c>
      <c r="C506" s="56"/>
      <c r="D506" s="379"/>
      <c r="E506" s="433"/>
      <c r="F506" s="69"/>
      <c r="G506" s="438"/>
    </row>
    <row r="507" spans="1:7" s="410" customFormat="1" x14ac:dyDescent="0.25">
      <c r="A507" s="6">
        <v>1</v>
      </c>
      <c r="B507" s="774" t="s">
        <v>123</v>
      </c>
      <c r="C507" s="26"/>
      <c r="D507" s="379">
        <f>D508</f>
        <v>3850</v>
      </c>
      <c r="E507" s="433"/>
      <c r="F507" s="69"/>
      <c r="G507" s="438"/>
    </row>
    <row r="508" spans="1:7" s="410" customFormat="1" x14ac:dyDescent="0.25">
      <c r="A508" s="6">
        <v>1</v>
      </c>
      <c r="B508" s="775" t="s">
        <v>245</v>
      </c>
      <c r="C508" s="26"/>
      <c r="D508" s="452">
        <v>3850</v>
      </c>
      <c r="E508" s="433"/>
      <c r="F508" s="69"/>
      <c r="G508" s="438"/>
    </row>
    <row r="509" spans="1:7" s="410" customFormat="1" x14ac:dyDescent="0.25">
      <c r="A509" s="6">
        <v>1</v>
      </c>
      <c r="B509" s="776" t="s">
        <v>121</v>
      </c>
      <c r="C509" s="26"/>
      <c r="D509" s="379"/>
      <c r="E509" s="433"/>
      <c r="F509" s="69"/>
      <c r="G509" s="438"/>
    </row>
    <row r="510" spans="1:7" s="410" customFormat="1" ht="30" x14ac:dyDescent="0.25">
      <c r="A510" s="6">
        <v>1</v>
      </c>
      <c r="B510" s="776" t="s">
        <v>122</v>
      </c>
      <c r="C510" s="26"/>
      <c r="D510" s="379"/>
      <c r="E510" s="433"/>
      <c r="F510" s="69"/>
      <c r="G510" s="438"/>
    </row>
    <row r="511" spans="1:7" s="410" customFormat="1" ht="18" customHeight="1" x14ac:dyDescent="0.25">
      <c r="A511" s="6">
        <v>1</v>
      </c>
      <c r="B511" s="801" t="s">
        <v>161</v>
      </c>
      <c r="C511" s="26"/>
      <c r="D511" s="385">
        <f>D507+ROUND(D509*3.2,0)+D510</f>
        <v>3850</v>
      </c>
      <c r="E511" s="433"/>
      <c r="F511" s="69"/>
      <c r="G511" s="438"/>
    </row>
    <row r="512" spans="1:7" s="410" customFormat="1" ht="24.75" customHeight="1" x14ac:dyDescent="0.25">
      <c r="A512" s="6">
        <v>1</v>
      </c>
      <c r="B512" s="785" t="s">
        <v>7</v>
      </c>
      <c r="C512" s="60"/>
      <c r="D512" s="508"/>
      <c r="E512" s="60"/>
      <c r="F512" s="60"/>
      <c r="G512" s="60"/>
    </row>
    <row r="513" spans="1:7" s="410" customFormat="1" ht="18" customHeight="1" x14ac:dyDescent="0.25">
      <c r="A513" s="6">
        <v>1</v>
      </c>
      <c r="B513" s="811" t="s">
        <v>145</v>
      </c>
      <c r="C513" s="60"/>
      <c r="D513" s="509"/>
      <c r="E513" s="60"/>
      <c r="F513" s="510"/>
      <c r="G513" s="510"/>
    </row>
    <row r="514" spans="1:7" s="410" customFormat="1" ht="18.75" customHeight="1" x14ac:dyDescent="0.25">
      <c r="A514" s="6">
        <v>1</v>
      </c>
      <c r="B514" s="789" t="s">
        <v>26</v>
      </c>
      <c r="C514" s="30">
        <v>240</v>
      </c>
      <c r="D514" s="379">
        <v>210</v>
      </c>
      <c r="E514" s="70">
        <v>9.6999999999999993</v>
      </c>
      <c r="F514" s="3">
        <f>ROUND(G514/C514,0)</f>
        <v>8</v>
      </c>
      <c r="G514" s="53">
        <f>ROUND(D514*E514,0)</f>
        <v>2037</v>
      </c>
    </row>
    <row r="515" spans="1:7" s="410" customFormat="1" ht="18" customHeight="1" x14ac:dyDescent="0.25">
      <c r="A515" s="6">
        <v>1</v>
      </c>
      <c r="B515" s="790" t="s">
        <v>9</v>
      </c>
      <c r="C515" s="5"/>
      <c r="D515" s="395">
        <f t="shared" ref="D515" si="46">D514</f>
        <v>210</v>
      </c>
      <c r="E515" s="511">
        <f t="shared" ref="E515:G516" si="47">E514</f>
        <v>9.6999999999999993</v>
      </c>
      <c r="F515" s="44">
        <f t="shared" si="47"/>
        <v>8</v>
      </c>
      <c r="G515" s="44">
        <f t="shared" si="47"/>
        <v>2037</v>
      </c>
    </row>
    <row r="516" spans="1:7" s="410" customFormat="1" ht="24.75" customHeight="1" thickBot="1" x14ac:dyDescent="0.3">
      <c r="A516" s="6">
        <v>1</v>
      </c>
      <c r="B516" s="836" t="s">
        <v>118</v>
      </c>
      <c r="C516" s="5"/>
      <c r="D516" s="411">
        <f t="shared" ref="D516" si="48">D515</f>
        <v>210</v>
      </c>
      <c r="E516" s="513">
        <f t="shared" si="47"/>
        <v>9.6999999999999993</v>
      </c>
      <c r="F516" s="22">
        <f t="shared" si="47"/>
        <v>8</v>
      </c>
      <c r="G516" s="514">
        <f t="shared" si="47"/>
        <v>2037</v>
      </c>
    </row>
    <row r="517" spans="1:7" s="410" customFormat="1" ht="17.25" customHeight="1" thickBot="1" x14ac:dyDescent="0.3">
      <c r="A517" s="6">
        <v>1</v>
      </c>
      <c r="B517" s="400" t="s">
        <v>10</v>
      </c>
      <c r="C517" s="515"/>
      <c r="D517" s="516"/>
      <c r="E517" s="517"/>
      <c r="F517" s="517"/>
      <c r="G517" s="517"/>
    </row>
    <row r="518" spans="1:7" s="410" customFormat="1" ht="24.75" customHeight="1" x14ac:dyDescent="0.25">
      <c r="A518" s="6">
        <v>1</v>
      </c>
      <c r="B518" s="837" t="s">
        <v>116</v>
      </c>
      <c r="C518" s="480"/>
      <c r="D518" s="436"/>
      <c r="E518" s="53"/>
      <c r="F518" s="53"/>
      <c r="G518" s="53"/>
    </row>
    <row r="519" spans="1:7" s="410" customFormat="1" ht="17.25" customHeight="1" x14ac:dyDescent="0.25">
      <c r="A519" s="6">
        <v>1</v>
      </c>
      <c r="B519" s="771" t="s">
        <v>4</v>
      </c>
      <c r="C519" s="20"/>
      <c r="D519" s="436"/>
      <c r="E519" s="53"/>
      <c r="F519" s="53"/>
      <c r="G519" s="53"/>
    </row>
    <row r="520" spans="1:7" s="410" customFormat="1" ht="20.25" customHeight="1" x14ac:dyDescent="0.25">
      <c r="A520" s="6">
        <v>1</v>
      </c>
      <c r="B520" s="838" t="s">
        <v>142</v>
      </c>
      <c r="C520" s="30">
        <v>340</v>
      </c>
      <c r="D520" s="518">
        <v>460</v>
      </c>
      <c r="E520" s="72">
        <v>7</v>
      </c>
      <c r="F520" s="3">
        <f>ROUND(G520/C520,0)</f>
        <v>9</v>
      </c>
      <c r="G520" s="53">
        <f>ROUND(D520*E520,0)</f>
        <v>3220</v>
      </c>
    </row>
    <row r="521" spans="1:7" s="410" customFormat="1" ht="18" customHeight="1" thickBot="1" x14ac:dyDescent="0.3">
      <c r="A521" s="6">
        <v>1</v>
      </c>
      <c r="B521" s="839" t="s">
        <v>5</v>
      </c>
      <c r="C521" s="440"/>
      <c r="D521" s="487">
        <f>D520</f>
        <v>460</v>
      </c>
      <c r="E521" s="519">
        <f>E520</f>
        <v>7</v>
      </c>
      <c r="F521" s="433">
        <f>F520</f>
        <v>9</v>
      </c>
      <c r="G521" s="434">
        <f>G520</f>
        <v>3220</v>
      </c>
    </row>
    <row r="522" spans="1:7" s="410" customFormat="1" ht="16.5" customHeight="1" thickBot="1" x14ac:dyDescent="0.3">
      <c r="A522" s="6">
        <v>1</v>
      </c>
      <c r="B522" s="400" t="s">
        <v>10</v>
      </c>
      <c r="C522" s="41"/>
      <c r="D522" s="413"/>
      <c r="E522" s="415"/>
      <c r="F522" s="415"/>
      <c r="G522" s="415"/>
    </row>
    <row r="523" spans="1:7" s="410" customFormat="1" ht="24.75" customHeight="1" x14ac:dyDescent="0.25">
      <c r="A523" s="6">
        <v>1</v>
      </c>
      <c r="B523" s="840" t="s">
        <v>148</v>
      </c>
      <c r="C523" s="429"/>
      <c r="D523" s="521"/>
      <c r="E523" s="522"/>
      <c r="F523" s="522"/>
      <c r="G523" s="522"/>
    </row>
    <row r="524" spans="1:7" s="410" customFormat="1" ht="31.5" customHeight="1" x14ac:dyDescent="0.25">
      <c r="A524" s="6">
        <v>1</v>
      </c>
      <c r="B524" s="792" t="s">
        <v>177</v>
      </c>
      <c r="C524" s="20"/>
      <c r="D524" s="523">
        <v>4000</v>
      </c>
      <c r="E524" s="20"/>
      <c r="F524" s="434"/>
      <c r="G524" s="434"/>
    </row>
    <row r="525" spans="1:7" s="410" customFormat="1" ht="31.5" customHeight="1" x14ac:dyDescent="0.25">
      <c r="A525" s="6">
        <v>1</v>
      </c>
      <c r="B525" s="792" t="s">
        <v>178</v>
      </c>
      <c r="C525" s="20"/>
      <c r="D525" s="523">
        <v>15700</v>
      </c>
      <c r="E525" s="20"/>
      <c r="F525" s="434"/>
      <c r="G525" s="434"/>
    </row>
    <row r="526" spans="1:7" s="410" customFormat="1" ht="19.5" customHeight="1" thickBot="1" x14ac:dyDescent="0.3">
      <c r="A526" s="6">
        <v>1</v>
      </c>
      <c r="B526" s="792" t="s">
        <v>209</v>
      </c>
      <c r="C526" s="20"/>
      <c r="D526" s="523">
        <v>500</v>
      </c>
      <c r="E526" s="20"/>
      <c r="F526" s="434"/>
      <c r="G526" s="434"/>
    </row>
    <row r="527" spans="1:7" s="410" customFormat="1" ht="17.25" customHeight="1" thickBot="1" x14ac:dyDescent="0.3">
      <c r="A527" s="6">
        <v>1</v>
      </c>
      <c r="B527" s="400" t="s">
        <v>10</v>
      </c>
      <c r="C527" s="515"/>
      <c r="D527" s="516"/>
      <c r="E527" s="517"/>
      <c r="F527" s="517"/>
      <c r="G527" s="517"/>
    </row>
    <row r="528" spans="1:7" ht="24.75" customHeight="1" x14ac:dyDescent="0.25">
      <c r="A528" s="6">
        <v>1</v>
      </c>
      <c r="B528" s="841" t="s">
        <v>185</v>
      </c>
      <c r="C528" s="524"/>
      <c r="D528" s="525"/>
      <c r="E528" s="526"/>
      <c r="F528" s="526"/>
      <c r="G528" s="526"/>
    </row>
    <row r="529" spans="1:7" ht="21" customHeight="1" x14ac:dyDescent="0.25">
      <c r="A529" s="6">
        <v>1</v>
      </c>
      <c r="B529" s="771" t="s">
        <v>4</v>
      </c>
      <c r="C529" s="5"/>
      <c r="D529" s="518"/>
      <c r="E529" s="73"/>
      <c r="F529" s="73"/>
      <c r="G529" s="73"/>
    </row>
    <row r="530" spans="1:7" ht="18.75" customHeight="1" x14ac:dyDescent="0.25">
      <c r="A530" s="6">
        <v>1</v>
      </c>
      <c r="B530" s="842" t="s">
        <v>76</v>
      </c>
      <c r="C530" s="5">
        <v>340</v>
      </c>
      <c r="D530" s="518">
        <v>1600</v>
      </c>
      <c r="E530" s="18">
        <v>14.5</v>
      </c>
      <c r="F530" s="3">
        <f>ROUND(G530/C530,0)</f>
        <v>68</v>
      </c>
      <c r="G530" s="53">
        <f>ROUND(D530*E530,0)</f>
        <v>23200</v>
      </c>
    </row>
    <row r="531" spans="1:7" ht="18.75" customHeight="1" x14ac:dyDescent="0.25">
      <c r="A531" s="6">
        <v>1</v>
      </c>
      <c r="B531" s="842"/>
      <c r="C531" s="5"/>
      <c r="D531" s="518"/>
      <c r="E531" s="18"/>
      <c r="F531" s="3"/>
      <c r="G531" s="17"/>
    </row>
    <row r="532" spans="1:7" ht="20.25" customHeight="1" x14ac:dyDescent="0.25">
      <c r="A532" s="6">
        <v>1</v>
      </c>
      <c r="B532" s="773" t="s">
        <v>5</v>
      </c>
      <c r="C532" s="5"/>
      <c r="D532" s="527">
        <f t="shared" ref="D532" si="49">D530</f>
        <v>1600</v>
      </c>
      <c r="E532" s="21">
        <f>G532/D532</f>
        <v>14.5</v>
      </c>
      <c r="F532" s="440">
        <f t="shared" ref="F532" si="50">F530</f>
        <v>68</v>
      </c>
      <c r="G532" s="440">
        <f>G530+G531</f>
        <v>23200</v>
      </c>
    </row>
    <row r="533" spans="1:7" ht="15.75" customHeight="1" x14ac:dyDescent="0.25">
      <c r="A533" s="6">
        <v>1</v>
      </c>
      <c r="B533" s="813" t="s">
        <v>203</v>
      </c>
      <c r="C533" s="5"/>
      <c r="D533" s="527"/>
      <c r="E533" s="528"/>
      <c r="F533" s="440"/>
      <c r="G533" s="440"/>
    </row>
    <row r="534" spans="1:7" ht="17.25" customHeight="1" x14ac:dyDescent="0.25">
      <c r="A534" s="6">
        <v>1</v>
      </c>
      <c r="B534" s="774" t="s">
        <v>123</v>
      </c>
      <c r="C534" s="5"/>
      <c r="D534" s="452">
        <f>D535</f>
        <v>4000</v>
      </c>
      <c r="E534" s="528"/>
      <c r="F534" s="440"/>
      <c r="G534" s="440"/>
    </row>
    <row r="535" spans="1:7" ht="17.25" customHeight="1" x14ac:dyDescent="0.25">
      <c r="A535" s="6">
        <v>1</v>
      </c>
      <c r="B535" s="774" t="s">
        <v>245</v>
      </c>
      <c r="C535" s="5"/>
      <c r="D535" s="452">
        <v>4000</v>
      </c>
      <c r="E535" s="528"/>
      <c r="F535" s="440"/>
      <c r="G535" s="440"/>
    </row>
    <row r="536" spans="1:7" ht="18.75" customHeight="1" x14ac:dyDescent="0.25">
      <c r="A536" s="6">
        <v>1</v>
      </c>
      <c r="B536" s="776" t="s">
        <v>121</v>
      </c>
      <c r="C536" s="5"/>
      <c r="D536" s="452">
        <v>27500</v>
      </c>
      <c r="E536" s="528"/>
      <c r="F536" s="440"/>
      <c r="G536" s="440"/>
    </row>
    <row r="537" spans="1:7" ht="30" x14ac:dyDescent="0.25">
      <c r="A537" s="6">
        <v>1</v>
      </c>
      <c r="B537" s="776" t="s">
        <v>122</v>
      </c>
      <c r="C537" s="5"/>
      <c r="D537" s="527"/>
      <c r="E537" s="528"/>
      <c r="F537" s="440"/>
      <c r="G537" s="440"/>
    </row>
    <row r="538" spans="1:7" ht="17.25" customHeight="1" x14ac:dyDescent="0.25">
      <c r="A538" s="6">
        <v>1</v>
      </c>
      <c r="B538" s="801" t="s">
        <v>161</v>
      </c>
      <c r="C538" s="5"/>
      <c r="D538" s="527">
        <f>D534+ROUND(D536*4.2,0)+D537</f>
        <v>119500</v>
      </c>
      <c r="E538" s="528"/>
      <c r="F538" s="440"/>
      <c r="G538" s="440"/>
    </row>
    <row r="539" spans="1:7" ht="20.25" customHeight="1" x14ac:dyDescent="0.25">
      <c r="A539" s="6">
        <v>1</v>
      </c>
      <c r="B539" s="797" t="s">
        <v>7</v>
      </c>
      <c r="C539" s="5"/>
      <c r="D539" s="518"/>
      <c r="E539" s="5"/>
      <c r="F539" s="5"/>
      <c r="G539" s="73"/>
    </row>
    <row r="540" spans="1:7" ht="20.25" customHeight="1" x14ac:dyDescent="0.25">
      <c r="A540" s="6">
        <v>1</v>
      </c>
      <c r="B540" s="811" t="s">
        <v>145</v>
      </c>
      <c r="C540" s="5"/>
      <c r="D540" s="518"/>
      <c r="E540" s="5"/>
      <c r="F540" s="5"/>
      <c r="G540" s="73"/>
    </row>
    <row r="541" spans="1:7" ht="18" customHeight="1" x14ac:dyDescent="0.25">
      <c r="A541" s="6">
        <v>1</v>
      </c>
      <c r="B541" s="842" t="s">
        <v>76</v>
      </c>
      <c r="C541" s="5">
        <v>300</v>
      </c>
      <c r="D541" s="518">
        <v>600</v>
      </c>
      <c r="E541" s="18">
        <v>14</v>
      </c>
      <c r="F541" s="3">
        <f>ROUND(G541/C541,0)</f>
        <v>28</v>
      </c>
      <c r="G541" s="53">
        <f>ROUND(D541*E541,0)</f>
        <v>8400</v>
      </c>
    </row>
    <row r="542" spans="1:7" ht="16.5" customHeight="1" x14ac:dyDescent="0.25">
      <c r="A542" s="6">
        <v>1</v>
      </c>
      <c r="B542" s="843" t="s">
        <v>9</v>
      </c>
      <c r="C542" s="5"/>
      <c r="D542" s="487">
        <f t="shared" ref="D542" si="51">D541</f>
        <v>600</v>
      </c>
      <c r="E542" s="519">
        <f t="shared" ref="E542:G542" si="52">E541</f>
        <v>14</v>
      </c>
      <c r="F542" s="488">
        <f t="shared" si="52"/>
        <v>28</v>
      </c>
      <c r="G542" s="488">
        <f t="shared" si="52"/>
        <v>8400</v>
      </c>
    </row>
    <row r="543" spans="1:7" ht="19.5" customHeight="1" x14ac:dyDescent="0.25">
      <c r="A543" s="6">
        <v>1</v>
      </c>
      <c r="B543" s="811" t="s">
        <v>20</v>
      </c>
      <c r="C543" s="5"/>
      <c r="D543" s="487"/>
      <c r="E543" s="519"/>
      <c r="F543" s="488"/>
      <c r="G543" s="488"/>
    </row>
    <row r="544" spans="1:7" ht="18" customHeight="1" x14ac:dyDescent="0.25">
      <c r="A544" s="6">
        <v>1</v>
      </c>
      <c r="B544" s="789" t="s">
        <v>76</v>
      </c>
      <c r="C544" s="340">
        <v>240</v>
      </c>
      <c r="D544" s="379">
        <v>636</v>
      </c>
      <c r="E544" s="341">
        <v>8</v>
      </c>
      <c r="F544" s="3">
        <f>ROUND(G544/C544,0)</f>
        <v>21</v>
      </c>
      <c r="G544" s="53">
        <f>ROUND(D544*E544,0)</f>
        <v>5088</v>
      </c>
    </row>
    <row r="545" spans="1:7" ht="16.5" customHeight="1" x14ac:dyDescent="0.25">
      <c r="A545" s="6">
        <v>1</v>
      </c>
      <c r="B545" s="789" t="s">
        <v>221</v>
      </c>
      <c r="C545" s="340">
        <v>240</v>
      </c>
      <c r="D545" s="487"/>
      <c r="E545" s="486"/>
      <c r="F545" s="488"/>
      <c r="G545" s="53">
        <f>ROUND(D545*E545,0)</f>
        <v>0</v>
      </c>
    </row>
    <row r="546" spans="1:7" ht="17.25" customHeight="1" x14ac:dyDescent="0.25">
      <c r="A546" s="6">
        <v>1</v>
      </c>
      <c r="B546" s="790" t="s">
        <v>147</v>
      </c>
      <c r="C546" s="5"/>
      <c r="D546" s="487">
        <f>D544+D545</f>
        <v>636</v>
      </c>
      <c r="E546" s="528">
        <f>G546/D546</f>
        <v>8</v>
      </c>
      <c r="F546" s="488">
        <f t="shared" ref="F546:G546" si="53">F544+F545</f>
        <v>21</v>
      </c>
      <c r="G546" s="488">
        <f t="shared" si="53"/>
        <v>5088</v>
      </c>
    </row>
    <row r="547" spans="1:7" ht="19.5" customHeight="1" thickBot="1" x14ac:dyDescent="0.3">
      <c r="A547" s="6">
        <v>1</v>
      </c>
      <c r="B547" s="791" t="s">
        <v>118</v>
      </c>
      <c r="C547" s="5"/>
      <c r="D547" s="487">
        <f>D542+D546</f>
        <v>1236</v>
      </c>
      <c r="E547" s="528">
        <f>G547/D547</f>
        <v>10.912621359223301</v>
      </c>
      <c r="F547" s="488">
        <f>F542+F546</f>
        <v>49</v>
      </c>
      <c r="G547" s="488">
        <f>G542+G546</f>
        <v>13488</v>
      </c>
    </row>
    <row r="548" spans="1:7" ht="15" customHeight="1" thickBot="1" x14ac:dyDescent="0.3">
      <c r="A548" s="6">
        <v>1</v>
      </c>
      <c r="B548" s="400" t="s">
        <v>10</v>
      </c>
      <c r="C548" s="41"/>
      <c r="D548" s="422"/>
      <c r="E548" s="42"/>
      <c r="F548" s="42"/>
      <c r="G548" s="42"/>
    </row>
    <row r="549" spans="1:7" ht="21.75" customHeight="1" x14ac:dyDescent="0.25">
      <c r="A549" s="6">
        <v>1</v>
      </c>
      <c r="B549" s="837" t="s">
        <v>186</v>
      </c>
      <c r="C549" s="5"/>
      <c r="D549" s="518"/>
      <c r="E549" s="73"/>
      <c r="F549" s="73"/>
      <c r="G549" s="73"/>
    </row>
    <row r="550" spans="1:7" ht="21.75" customHeight="1" x14ac:dyDescent="0.25">
      <c r="A550" s="6">
        <v>1</v>
      </c>
      <c r="B550" s="813" t="s">
        <v>6</v>
      </c>
      <c r="C550" s="5"/>
      <c r="D550" s="518"/>
      <c r="E550" s="73"/>
      <c r="F550" s="73"/>
      <c r="G550" s="73"/>
    </row>
    <row r="551" spans="1:7" ht="15" customHeight="1" x14ac:dyDescent="0.25">
      <c r="A551" s="6">
        <v>1</v>
      </c>
      <c r="B551" s="774" t="s">
        <v>123</v>
      </c>
      <c r="C551" s="5"/>
      <c r="D551" s="518"/>
      <c r="E551" s="73"/>
      <c r="F551" s="73"/>
      <c r="G551" s="73"/>
    </row>
    <row r="552" spans="1:7" ht="15" customHeight="1" x14ac:dyDescent="0.25">
      <c r="A552" s="6">
        <v>1</v>
      </c>
      <c r="B552" s="776" t="s">
        <v>121</v>
      </c>
      <c r="C552" s="5"/>
      <c r="D552" s="518"/>
      <c r="E552" s="73"/>
      <c r="F552" s="73"/>
      <c r="G552" s="73"/>
    </row>
    <row r="553" spans="1:7" ht="15" customHeight="1" x14ac:dyDescent="0.25">
      <c r="A553" s="6">
        <v>1</v>
      </c>
      <c r="B553" s="776" t="s">
        <v>122</v>
      </c>
      <c r="C553" s="5"/>
      <c r="D553" s="518"/>
      <c r="E553" s="73"/>
      <c r="F553" s="73"/>
      <c r="G553" s="73"/>
    </row>
    <row r="554" spans="1:7" ht="15" customHeight="1" x14ac:dyDescent="0.25">
      <c r="A554" s="6">
        <v>1</v>
      </c>
      <c r="B554" s="801" t="s">
        <v>161</v>
      </c>
      <c r="C554" s="5"/>
      <c r="D554" s="518"/>
      <c r="E554" s="73"/>
      <c r="F554" s="73"/>
      <c r="G554" s="73"/>
    </row>
    <row r="555" spans="1:7" ht="15" customHeight="1" x14ac:dyDescent="0.25">
      <c r="A555" s="6">
        <v>1</v>
      </c>
      <c r="B555" s="816" t="s">
        <v>124</v>
      </c>
      <c r="C555" s="5"/>
      <c r="D555" s="529">
        <f>SUM(D556:D558)</f>
        <v>28200</v>
      </c>
      <c r="E555" s="73"/>
      <c r="F555" s="73"/>
      <c r="G555" s="73"/>
    </row>
    <row r="556" spans="1:7" s="533" customFormat="1" x14ac:dyDescent="0.25">
      <c r="A556" s="6">
        <v>1</v>
      </c>
      <c r="B556" s="789" t="s">
        <v>55</v>
      </c>
      <c r="C556" s="530"/>
      <c r="D556" s="531">
        <v>12500</v>
      </c>
      <c r="E556" s="532"/>
      <c r="F556" s="532"/>
      <c r="G556" s="532"/>
    </row>
    <row r="557" spans="1:7" s="533" customFormat="1" ht="30" customHeight="1" x14ac:dyDescent="0.25">
      <c r="A557" s="6">
        <v>1</v>
      </c>
      <c r="B557" s="844" t="s">
        <v>258</v>
      </c>
      <c r="C557" s="530"/>
      <c r="D557" s="531">
        <v>14400</v>
      </c>
      <c r="E557" s="532"/>
      <c r="F557" s="532"/>
      <c r="G557" s="532"/>
    </row>
    <row r="558" spans="1:7" s="533" customFormat="1" x14ac:dyDescent="0.25">
      <c r="A558" s="6">
        <v>1</v>
      </c>
      <c r="B558" s="789" t="s">
        <v>312</v>
      </c>
      <c r="C558" s="530"/>
      <c r="D558" s="531">
        <v>1300</v>
      </c>
      <c r="E558" s="532"/>
      <c r="F558" s="532"/>
      <c r="G558" s="532"/>
    </row>
    <row r="559" spans="1:7" s="533" customFormat="1" x14ac:dyDescent="0.25">
      <c r="A559" s="6"/>
      <c r="B559" s="797" t="s">
        <v>7</v>
      </c>
      <c r="C559" s="534"/>
      <c r="D559" s="535"/>
      <c r="E559" s="536"/>
      <c r="F559" s="536"/>
      <c r="G559" s="532"/>
    </row>
    <row r="560" spans="1:7" s="533" customFormat="1" x14ac:dyDescent="0.25">
      <c r="A560" s="6"/>
      <c r="B560" s="811" t="s">
        <v>20</v>
      </c>
      <c r="C560" s="530"/>
      <c r="D560" s="531"/>
      <c r="E560" s="537"/>
      <c r="F560" s="532"/>
      <c r="G560" s="536"/>
    </row>
    <row r="561" spans="1:7" s="533" customFormat="1" x14ac:dyDescent="0.25">
      <c r="A561" s="6"/>
      <c r="B561" s="845" t="s">
        <v>364</v>
      </c>
      <c r="C561" s="340">
        <v>240</v>
      </c>
      <c r="D561" s="379">
        <v>140</v>
      </c>
      <c r="E561" s="341">
        <v>21.6</v>
      </c>
      <c r="F561" s="3">
        <f>ROUND(G561/C561,0)</f>
        <v>13</v>
      </c>
      <c r="G561" s="53">
        <f>ROUND(D561*E561,0)</f>
        <v>3024</v>
      </c>
    </row>
    <row r="562" spans="1:7" s="533" customFormat="1" x14ac:dyDescent="0.25">
      <c r="A562" s="6"/>
      <c r="B562" s="790" t="s">
        <v>147</v>
      </c>
      <c r="C562" s="5"/>
      <c r="D562" s="487">
        <f>D561</f>
        <v>140</v>
      </c>
      <c r="E562" s="528">
        <f>G562/D562</f>
        <v>21.6</v>
      </c>
      <c r="F562" s="488">
        <f t="shared" ref="F562:G562" si="54">F561</f>
        <v>13</v>
      </c>
      <c r="G562" s="488">
        <f t="shared" si="54"/>
        <v>3024</v>
      </c>
    </row>
    <row r="563" spans="1:7" s="533" customFormat="1" ht="15.75" thickBot="1" x14ac:dyDescent="0.3">
      <c r="A563" s="6"/>
      <c r="B563" s="846"/>
      <c r="C563" s="534"/>
      <c r="D563" s="538"/>
      <c r="E563" s="536"/>
      <c r="F563" s="536"/>
      <c r="G563" s="539"/>
    </row>
    <row r="564" spans="1:7" ht="16.5" customHeight="1" thickBot="1" x14ac:dyDescent="0.3">
      <c r="A564" s="6">
        <v>1</v>
      </c>
      <c r="B564" s="400"/>
      <c r="C564" s="41"/>
      <c r="D564" s="540"/>
      <c r="E564" s="42"/>
      <c r="F564" s="42"/>
      <c r="G564" s="42"/>
    </row>
  </sheetData>
  <sheetProtection selectLockedCells="1" selectUnlockedCells="1"/>
  <mergeCells count="8">
    <mergeCell ref="F1:G1"/>
    <mergeCell ref="E2:G2"/>
    <mergeCell ref="B4:G5"/>
    <mergeCell ref="D7:D9"/>
    <mergeCell ref="F7:F9"/>
    <mergeCell ref="G7:G9"/>
    <mergeCell ref="C7:C9"/>
    <mergeCell ref="E7:E9"/>
  </mergeCells>
  <pageMargins left="0.39370078740157483" right="0" top="0.31496062992125984" bottom="0.19685039370078741" header="0" footer="0"/>
  <pageSetup paperSize="9" scale="85" orientation="portrait" r:id="rId1"/>
  <headerFooter differentFirst="1" scaleWithDoc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zoomScaleSheetLayoutView="11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76" sqref="A76"/>
    </sheetView>
  </sheetViews>
  <sheetFormatPr defaultColWidth="11.42578125" defaultRowHeight="15" x14ac:dyDescent="0.25"/>
  <cols>
    <col min="1" max="1" width="43.5703125" style="115" customWidth="1"/>
    <col min="2" max="2" width="9.85546875" style="115" customWidth="1"/>
    <col min="3" max="3" width="14.5703125" style="115" customWidth="1"/>
    <col min="4" max="4" width="12" style="115" customWidth="1"/>
    <col min="5" max="6" width="11.42578125" style="115" customWidth="1"/>
    <col min="7" max="16384" width="11.42578125" style="115"/>
  </cols>
  <sheetData>
    <row r="1" spans="1:6" x14ac:dyDescent="0.25">
      <c r="E1" s="125"/>
    </row>
    <row r="2" spans="1:6" ht="32.25" customHeight="1" x14ac:dyDescent="0.25">
      <c r="A2" s="947" t="s">
        <v>336</v>
      </c>
      <c r="B2" s="948"/>
      <c r="C2" s="948"/>
      <c r="D2" s="948"/>
      <c r="E2" s="948"/>
      <c r="F2" s="948"/>
    </row>
    <row r="3" spans="1:6" ht="15.75" thickBot="1" x14ac:dyDescent="0.3">
      <c r="A3" s="948"/>
      <c r="B3" s="948"/>
      <c r="C3" s="948"/>
      <c r="D3" s="948"/>
      <c r="E3" s="948"/>
      <c r="F3" s="948"/>
    </row>
    <row r="4" spans="1:6" ht="30.7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9.5" customHeight="1" x14ac:dyDescent="0.3">
      <c r="A5" s="9"/>
      <c r="B5" s="917"/>
      <c r="C5" s="944"/>
      <c r="D5" s="923"/>
      <c r="E5" s="917"/>
      <c r="F5" s="920"/>
    </row>
    <row r="6" spans="1:6" ht="39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30" customHeight="1" x14ac:dyDescent="0.25">
      <c r="A8" s="126" t="s">
        <v>201</v>
      </c>
      <c r="B8" s="107"/>
      <c r="C8" s="127"/>
      <c r="D8" s="127"/>
      <c r="E8" s="127"/>
      <c r="F8" s="127"/>
    </row>
    <row r="9" spans="1:6" x14ac:dyDescent="0.25">
      <c r="A9" s="252" t="s">
        <v>4</v>
      </c>
      <c r="B9" s="146"/>
      <c r="C9" s="121"/>
      <c r="D9" s="121"/>
      <c r="E9" s="121"/>
      <c r="F9" s="121"/>
    </row>
    <row r="10" spans="1:6" x14ac:dyDescent="0.25">
      <c r="A10" s="85" t="s">
        <v>21</v>
      </c>
      <c r="B10" s="253">
        <v>340</v>
      </c>
      <c r="C10" s="57">
        <v>1990</v>
      </c>
      <c r="D10" s="110">
        <v>10.5</v>
      </c>
      <c r="E10" s="121">
        <f>ROUND(F10/B10,0)</f>
        <v>61</v>
      </c>
      <c r="F10" s="3">
        <f>ROUND(C10*D10,0)</f>
        <v>20895</v>
      </c>
    </row>
    <row r="11" spans="1:6" x14ac:dyDescent="0.25">
      <c r="A11" s="85" t="s">
        <v>72</v>
      </c>
      <c r="B11" s="253">
        <v>320</v>
      </c>
      <c r="C11" s="57">
        <v>470</v>
      </c>
      <c r="D11" s="110">
        <v>9</v>
      </c>
      <c r="E11" s="121">
        <f>ROUND(F11/B11,0)</f>
        <v>13</v>
      </c>
      <c r="F11" s="3">
        <f>ROUND(C11*D11,0)</f>
        <v>4230</v>
      </c>
    </row>
    <row r="12" spans="1:6" x14ac:dyDescent="0.25">
      <c r="A12" s="71" t="s">
        <v>11</v>
      </c>
      <c r="B12" s="2">
        <v>340</v>
      </c>
      <c r="C12" s="2">
        <v>190</v>
      </c>
      <c r="D12" s="110">
        <v>8.1999999999999993</v>
      </c>
      <c r="E12" s="121">
        <f>ROUND(F12/B12,0)</f>
        <v>5</v>
      </c>
      <c r="F12" s="3">
        <f>ROUND(C12*D12,0)</f>
        <v>1558</v>
      </c>
    </row>
    <row r="13" spans="1:6" x14ac:dyDescent="0.25">
      <c r="A13" s="71" t="s">
        <v>23</v>
      </c>
      <c r="B13" s="2">
        <v>340</v>
      </c>
      <c r="C13" s="2">
        <v>100</v>
      </c>
      <c r="D13" s="110">
        <v>6</v>
      </c>
      <c r="E13" s="121">
        <f>ROUND(F13/B13,0)</f>
        <v>2</v>
      </c>
      <c r="F13" s="3">
        <f>ROUND(C13*D13,0)</f>
        <v>600</v>
      </c>
    </row>
    <row r="14" spans="1:6" s="58" customFormat="1" ht="16.5" customHeight="1" x14ac:dyDescent="0.2">
      <c r="A14" s="254" t="s">
        <v>5</v>
      </c>
      <c r="B14" s="77"/>
      <c r="C14" s="59">
        <f>C10+C11+C12+C13</f>
        <v>2750</v>
      </c>
      <c r="D14" s="130">
        <f>F14/C14</f>
        <v>9.9210909090909087</v>
      </c>
      <c r="E14" s="59">
        <f>E10+E11+E12+E13</f>
        <v>81</v>
      </c>
      <c r="F14" s="59">
        <f>F10+F11+F12+F13</f>
        <v>27283</v>
      </c>
    </row>
    <row r="15" spans="1:6" s="58" customFormat="1" ht="21" customHeight="1" x14ac:dyDescent="0.25">
      <c r="A15" s="25" t="s">
        <v>227</v>
      </c>
      <c r="B15" s="25"/>
      <c r="C15" s="89"/>
      <c r="D15" s="89"/>
      <c r="E15" s="89"/>
      <c r="F15" s="68"/>
    </row>
    <row r="16" spans="1:6" s="58" customFormat="1" ht="15.75" customHeight="1" x14ac:dyDescent="0.25">
      <c r="A16" s="27" t="s">
        <v>123</v>
      </c>
      <c r="B16" s="59"/>
      <c r="C16" s="57">
        <f>SUM(C18,C19,C20,C21)+C17/2.7</f>
        <v>20017.777777777777</v>
      </c>
      <c r="D16" s="63"/>
      <c r="E16" s="63"/>
      <c r="F16" s="68"/>
    </row>
    <row r="17" spans="1:7" s="58" customFormat="1" ht="15.75" customHeight="1" x14ac:dyDescent="0.25">
      <c r="A17" s="27" t="s">
        <v>327</v>
      </c>
      <c r="B17" s="30"/>
      <c r="C17" s="3">
        <v>48</v>
      </c>
      <c r="D17" s="30"/>
      <c r="E17" s="30"/>
      <c r="F17" s="30"/>
    </row>
    <row r="18" spans="1:7" s="58" customFormat="1" ht="15.75" customHeight="1" x14ac:dyDescent="0.25">
      <c r="A18" s="60" t="s">
        <v>228</v>
      </c>
      <c r="B18" s="59"/>
      <c r="C18" s="57"/>
      <c r="D18" s="63"/>
      <c r="E18" s="63"/>
      <c r="F18" s="68"/>
    </row>
    <row r="19" spans="1:7" s="58" customFormat="1" ht="15.75" customHeight="1" x14ac:dyDescent="0.25">
      <c r="A19" s="60" t="s">
        <v>229</v>
      </c>
      <c r="B19" s="59"/>
      <c r="C19" s="57">
        <v>500</v>
      </c>
      <c r="D19" s="63"/>
      <c r="E19" s="63"/>
      <c r="F19" s="68"/>
    </row>
    <row r="20" spans="1:7" s="58" customFormat="1" ht="15.75" customHeight="1" x14ac:dyDescent="0.25">
      <c r="A20" s="60" t="s">
        <v>230</v>
      </c>
      <c r="B20" s="59"/>
      <c r="C20" s="57">
        <v>100</v>
      </c>
      <c r="D20" s="63"/>
      <c r="E20" s="63"/>
      <c r="F20" s="68"/>
    </row>
    <row r="21" spans="1:7" s="58" customFormat="1" ht="15.75" customHeight="1" x14ac:dyDescent="0.25">
      <c r="A21" s="27" t="s">
        <v>231</v>
      </c>
      <c r="B21" s="59"/>
      <c r="C21" s="57">
        <v>19400</v>
      </c>
      <c r="D21" s="63"/>
      <c r="E21" s="63"/>
      <c r="F21" s="68"/>
    </row>
    <row r="22" spans="1:7" s="58" customFormat="1" ht="49.5" customHeight="1" x14ac:dyDescent="0.25">
      <c r="A22" s="27" t="s">
        <v>326</v>
      </c>
      <c r="B22" s="59"/>
      <c r="C22" s="17">
        <v>2597</v>
      </c>
      <c r="D22" s="57"/>
      <c r="E22" s="57"/>
      <c r="F22" s="57"/>
      <c r="G22" s="90"/>
    </row>
    <row r="23" spans="1:7" s="58" customFormat="1" x14ac:dyDescent="0.25">
      <c r="A23" s="28" t="s">
        <v>121</v>
      </c>
      <c r="B23" s="2"/>
      <c r="C23" s="17">
        <f>C24+C25</f>
        <v>46399.882352941175</v>
      </c>
      <c r="D23" s="57"/>
      <c r="E23" s="57"/>
      <c r="F23" s="57"/>
    </row>
    <row r="24" spans="1:7" s="58" customFormat="1" x14ac:dyDescent="0.25">
      <c r="A24" s="28" t="s">
        <v>298</v>
      </c>
      <c r="B24" s="2"/>
      <c r="C24" s="57">
        <v>41694</v>
      </c>
      <c r="D24" s="188"/>
      <c r="E24" s="188"/>
      <c r="F24" s="188"/>
      <c r="G24" s="132"/>
    </row>
    <row r="25" spans="1:7" s="58" customFormat="1" x14ac:dyDescent="0.25">
      <c r="A25" s="28" t="s">
        <v>300</v>
      </c>
      <c r="B25" s="2"/>
      <c r="C25" s="17">
        <f>C26/8.5</f>
        <v>4705.8823529411766</v>
      </c>
      <c r="D25" s="188"/>
      <c r="E25" s="188"/>
      <c r="F25" s="188"/>
      <c r="G25" s="78"/>
    </row>
    <row r="26" spans="1:7" s="163" customFormat="1" x14ac:dyDescent="0.25">
      <c r="A26" s="55" t="s">
        <v>299</v>
      </c>
      <c r="B26" s="59"/>
      <c r="C26" s="57">
        <v>40000</v>
      </c>
      <c r="D26" s="184"/>
      <c r="E26" s="184"/>
      <c r="F26" s="184"/>
      <c r="G26" s="133"/>
    </row>
    <row r="27" spans="1:7" s="163" customFormat="1" x14ac:dyDescent="0.25">
      <c r="A27" s="61" t="s">
        <v>232</v>
      </c>
      <c r="B27" s="62"/>
      <c r="C27" s="22">
        <f>C16+ROUND(C24*3.2,0)+C26/3.9</f>
        <v>163695.18803418803</v>
      </c>
      <c r="D27" s="184"/>
      <c r="E27" s="184"/>
      <c r="F27" s="184"/>
    </row>
    <row r="28" spans="1:7" s="163" customFormat="1" x14ac:dyDescent="0.25">
      <c r="A28" s="25" t="s">
        <v>163</v>
      </c>
      <c r="B28" s="26"/>
      <c r="C28" s="59"/>
      <c r="D28" s="184"/>
      <c r="E28" s="184"/>
      <c r="F28" s="184"/>
    </row>
    <row r="29" spans="1:7" s="163" customFormat="1" ht="17.25" customHeight="1" x14ac:dyDescent="0.25">
      <c r="A29" s="27" t="s">
        <v>123</v>
      </c>
      <c r="B29" s="26"/>
      <c r="C29" s="3">
        <f>SUM(C30,C31,C38,C44,C45,C46)</f>
        <v>33550</v>
      </c>
      <c r="D29" s="184"/>
      <c r="E29" s="184"/>
      <c r="F29" s="184"/>
    </row>
    <row r="30" spans="1:7" s="163" customFormat="1" ht="17.25" customHeight="1" x14ac:dyDescent="0.25">
      <c r="A30" s="27" t="s">
        <v>228</v>
      </c>
      <c r="B30" s="26"/>
      <c r="C30" s="3"/>
      <c r="D30" s="184"/>
      <c r="E30" s="184"/>
      <c r="F30" s="184"/>
    </row>
    <row r="31" spans="1:7" s="163" customFormat="1" ht="45" x14ac:dyDescent="0.25">
      <c r="A31" s="60" t="s">
        <v>233</v>
      </c>
      <c r="B31" s="26"/>
      <c r="C31" s="3">
        <f>C32+C33+C34+C36</f>
        <v>8539</v>
      </c>
      <c r="D31" s="184"/>
      <c r="E31" s="184"/>
      <c r="F31" s="184"/>
    </row>
    <row r="32" spans="1:7" s="163" customFormat="1" ht="30" x14ac:dyDescent="0.25">
      <c r="A32" s="64" t="s">
        <v>234</v>
      </c>
      <c r="B32" s="26"/>
      <c r="C32" s="53">
        <v>5000</v>
      </c>
      <c r="D32" s="184"/>
      <c r="E32" s="184"/>
      <c r="F32" s="184"/>
    </row>
    <row r="33" spans="1:6" s="163" customFormat="1" ht="30" x14ac:dyDescent="0.25">
      <c r="A33" s="64" t="s">
        <v>235</v>
      </c>
      <c r="B33" s="26"/>
      <c r="C33" s="53">
        <v>1500</v>
      </c>
      <c r="D33" s="184"/>
      <c r="E33" s="184"/>
      <c r="F33" s="184"/>
    </row>
    <row r="34" spans="1:6" s="163" customFormat="1" ht="45" x14ac:dyDescent="0.25">
      <c r="A34" s="64" t="s">
        <v>236</v>
      </c>
      <c r="B34" s="26"/>
      <c r="C34" s="53">
        <v>588</v>
      </c>
      <c r="D34" s="184"/>
      <c r="E34" s="184"/>
      <c r="F34" s="184"/>
    </row>
    <row r="35" spans="1:6" s="163" customFormat="1" x14ac:dyDescent="0.25">
      <c r="A35" s="64" t="s">
        <v>237</v>
      </c>
      <c r="B35" s="26"/>
      <c r="C35" s="53">
        <v>60</v>
      </c>
      <c r="D35" s="184"/>
      <c r="E35" s="184"/>
      <c r="F35" s="184"/>
    </row>
    <row r="36" spans="1:6" s="163" customFormat="1" ht="30" x14ac:dyDescent="0.25">
      <c r="A36" s="64" t="s">
        <v>238</v>
      </c>
      <c r="B36" s="26"/>
      <c r="C36" s="53">
        <v>1451</v>
      </c>
      <c r="D36" s="184"/>
      <c r="E36" s="184"/>
      <c r="F36" s="184"/>
    </row>
    <row r="37" spans="1:6" s="163" customFormat="1" x14ac:dyDescent="0.25">
      <c r="A37" s="64" t="s">
        <v>237</v>
      </c>
      <c r="B37" s="26"/>
      <c r="C37" s="53">
        <v>192</v>
      </c>
      <c r="D37" s="184"/>
      <c r="E37" s="184"/>
      <c r="F37" s="184"/>
    </row>
    <row r="38" spans="1:6" s="163" customFormat="1" ht="45" x14ac:dyDescent="0.25">
      <c r="A38" s="60" t="s">
        <v>239</v>
      </c>
      <c r="B38" s="26"/>
      <c r="C38" s="53">
        <f>C39+C40+C42+C44</f>
        <v>25011</v>
      </c>
      <c r="D38" s="184"/>
      <c r="E38" s="184"/>
      <c r="F38" s="184"/>
    </row>
    <row r="39" spans="1:6" s="163" customFormat="1" ht="30" x14ac:dyDescent="0.25">
      <c r="A39" s="64" t="s">
        <v>240</v>
      </c>
      <c r="B39" s="26"/>
      <c r="C39" s="3">
        <v>2900</v>
      </c>
      <c r="D39" s="184"/>
      <c r="E39" s="184"/>
      <c r="F39" s="184"/>
    </row>
    <row r="40" spans="1:6" s="163" customFormat="1" ht="60" x14ac:dyDescent="0.25">
      <c r="A40" s="64" t="s">
        <v>241</v>
      </c>
      <c r="B40" s="26"/>
      <c r="C40" s="53">
        <v>20311</v>
      </c>
      <c r="D40" s="184"/>
      <c r="E40" s="184"/>
      <c r="F40" s="184"/>
    </row>
    <row r="41" spans="1:6" s="163" customFormat="1" x14ac:dyDescent="0.25">
      <c r="A41" s="64" t="s">
        <v>237</v>
      </c>
      <c r="B41" s="26"/>
      <c r="C41" s="53">
        <v>5154</v>
      </c>
      <c r="D41" s="184"/>
      <c r="E41" s="184"/>
      <c r="F41" s="184"/>
    </row>
    <row r="42" spans="1:6" s="163" customFormat="1" ht="45" x14ac:dyDescent="0.25">
      <c r="A42" s="64" t="s">
        <v>242</v>
      </c>
      <c r="B42" s="26"/>
      <c r="C42" s="53">
        <v>1800</v>
      </c>
      <c r="D42" s="184"/>
      <c r="E42" s="184"/>
      <c r="F42" s="184"/>
    </row>
    <row r="43" spans="1:6" s="163" customFormat="1" x14ac:dyDescent="0.25">
      <c r="A43" s="64" t="s">
        <v>237</v>
      </c>
      <c r="B43" s="26"/>
      <c r="C43" s="53">
        <v>715</v>
      </c>
      <c r="D43" s="184"/>
      <c r="E43" s="184"/>
      <c r="F43" s="184"/>
    </row>
    <row r="44" spans="1:6" s="163" customFormat="1" ht="45" x14ac:dyDescent="0.25">
      <c r="A44" s="60" t="s">
        <v>243</v>
      </c>
      <c r="B44" s="26"/>
      <c r="C44" s="53"/>
      <c r="D44" s="184"/>
      <c r="E44" s="184"/>
      <c r="F44" s="184"/>
    </row>
    <row r="45" spans="1:6" s="163" customFormat="1" ht="30" x14ac:dyDescent="0.25">
      <c r="A45" s="60" t="s">
        <v>244</v>
      </c>
      <c r="B45" s="26"/>
      <c r="C45" s="53"/>
      <c r="D45" s="184"/>
      <c r="E45" s="184"/>
      <c r="F45" s="184"/>
    </row>
    <row r="46" spans="1:6" s="163" customFormat="1" x14ac:dyDescent="0.25">
      <c r="A46" s="27" t="s">
        <v>245</v>
      </c>
      <c r="B46" s="26"/>
      <c r="C46" s="53"/>
      <c r="D46" s="184"/>
      <c r="E46" s="184"/>
      <c r="F46" s="184"/>
    </row>
    <row r="47" spans="1:6" s="163" customFormat="1" x14ac:dyDescent="0.25">
      <c r="A47" s="28" t="s">
        <v>121</v>
      </c>
      <c r="B47" s="59"/>
      <c r="C47" s="53"/>
      <c r="D47" s="184"/>
      <c r="E47" s="184"/>
      <c r="F47" s="184"/>
    </row>
    <row r="48" spans="1:6" s="163" customFormat="1" x14ac:dyDescent="0.25">
      <c r="A48" s="55" t="s">
        <v>160</v>
      </c>
      <c r="B48" s="59"/>
      <c r="C48" s="3"/>
      <c r="D48" s="184"/>
      <c r="E48" s="184"/>
      <c r="F48" s="184"/>
    </row>
    <row r="49" spans="1:6" s="58" customFormat="1" ht="30" x14ac:dyDescent="0.25">
      <c r="A49" s="28" t="s">
        <v>122</v>
      </c>
      <c r="B49" s="26"/>
      <c r="C49" s="3">
        <v>13000</v>
      </c>
      <c r="D49" s="255"/>
      <c r="E49" s="256"/>
      <c r="F49" s="255"/>
    </row>
    <row r="50" spans="1:6" s="58" customFormat="1" ht="30" x14ac:dyDescent="0.25">
      <c r="A50" s="185" t="s">
        <v>246</v>
      </c>
      <c r="B50" s="26"/>
      <c r="C50" s="3"/>
      <c r="D50" s="57"/>
      <c r="E50" s="57"/>
      <c r="F50" s="57"/>
    </row>
    <row r="51" spans="1:6" s="58" customFormat="1" ht="15.75" customHeight="1" x14ac:dyDescent="0.25">
      <c r="A51" s="65"/>
      <c r="B51" s="26"/>
      <c r="C51" s="3"/>
      <c r="D51" s="57"/>
      <c r="E51" s="57"/>
      <c r="F51" s="57"/>
    </row>
    <row r="52" spans="1:6" s="58" customFormat="1" x14ac:dyDescent="0.25">
      <c r="A52" s="66" t="s">
        <v>162</v>
      </c>
      <c r="B52" s="26"/>
      <c r="C52" s="22">
        <f>C29+ROUND(C47*3.2,0)+C49</f>
        <v>46550</v>
      </c>
      <c r="D52" s="57"/>
      <c r="E52" s="57"/>
      <c r="F52" s="57"/>
    </row>
    <row r="53" spans="1:6" s="58" customFormat="1" ht="17.25" customHeight="1" x14ac:dyDescent="0.25">
      <c r="A53" s="257" t="s">
        <v>161</v>
      </c>
      <c r="B53" s="26"/>
      <c r="C53" s="22">
        <f>SUM(C27,C52)</f>
        <v>210245.18803418803</v>
      </c>
      <c r="D53" s="57"/>
      <c r="E53" s="57"/>
      <c r="F53" s="57"/>
    </row>
    <row r="54" spans="1:6" s="58" customFormat="1" x14ac:dyDescent="0.25">
      <c r="A54" s="43" t="s">
        <v>7</v>
      </c>
      <c r="B54" s="2"/>
      <c r="C54" s="57"/>
      <c r="D54" s="57"/>
      <c r="E54" s="57"/>
      <c r="F54" s="57"/>
    </row>
    <row r="55" spans="1:6" s="58" customFormat="1" x14ac:dyDescent="0.25">
      <c r="A55" s="54" t="s">
        <v>145</v>
      </c>
      <c r="B55" s="2"/>
      <c r="C55" s="57"/>
      <c r="D55" s="57"/>
      <c r="E55" s="57"/>
      <c r="F55" s="57"/>
    </row>
    <row r="56" spans="1:6" s="58" customFormat="1" x14ac:dyDescent="0.25">
      <c r="A56" s="32" t="s">
        <v>21</v>
      </c>
      <c r="B56" s="253">
        <v>300</v>
      </c>
      <c r="C56" s="57">
        <v>190</v>
      </c>
      <c r="D56" s="110">
        <v>9.5</v>
      </c>
      <c r="E56" s="121">
        <f>ROUND(F56/B56,0)</f>
        <v>6</v>
      </c>
      <c r="F56" s="3">
        <f>ROUND(C56*D56,0)</f>
        <v>1805</v>
      </c>
    </row>
    <row r="57" spans="1:6" s="58" customFormat="1" x14ac:dyDescent="0.25">
      <c r="A57" s="32" t="s">
        <v>72</v>
      </c>
      <c r="B57" s="253">
        <v>300</v>
      </c>
      <c r="C57" s="57">
        <v>40</v>
      </c>
      <c r="D57" s="110">
        <v>9</v>
      </c>
      <c r="E57" s="121">
        <f>ROUND(F57/B57,0)</f>
        <v>1</v>
      </c>
      <c r="F57" s="3">
        <f>ROUND(C57*D57,0)</f>
        <v>360</v>
      </c>
    </row>
    <row r="58" spans="1:6" s="58" customFormat="1" x14ac:dyDescent="0.25">
      <c r="A58" s="32" t="s">
        <v>11</v>
      </c>
      <c r="B58" s="2">
        <v>300</v>
      </c>
      <c r="C58" s="57">
        <v>20</v>
      </c>
      <c r="D58" s="110">
        <v>9.6</v>
      </c>
      <c r="E58" s="121">
        <f>ROUND(F58/B58,0)</f>
        <v>1</v>
      </c>
      <c r="F58" s="3">
        <f>ROUND(C58*D58,0)</f>
        <v>192</v>
      </c>
    </row>
    <row r="59" spans="1:6" s="58" customFormat="1" ht="18" customHeight="1" x14ac:dyDescent="0.25">
      <c r="A59" s="118" t="s">
        <v>9</v>
      </c>
      <c r="B59" s="2"/>
      <c r="C59" s="111">
        <f>C56+C57+C58</f>
        <v>250</v>
      </c>
      <c r="D59" s="130">
        <f>F59/C59</f>
        <v>9.4280000000000008</v>
      </c>
      <c r="E59" s="111">
        <f>E56+E57+E58</f>
        <v>8</v>
      </c>
      <c r="F59" s="111">
        <f>F56+F57+F58</f>
        <v>2357</v>
      </c>
    </row>
    <row r="60" spans="1:6" s="58" customFormat="1" ht="17.25" customHeight="1" x14ac:dyDescent="0.25">
      <c r="A60" s="54" t="s">
        <v>77</v>
      </c>
      <c r="B60" s="2"/>
      <c r="C60" s="111"/>
      <c r="D60" s="124"/>
      <c r="E60" s="111"/>
      <c r="F60" s="111"/>
    </row>
    <row r="61" spans="1:6" s="58" customFormat="1" x14ac:dyDescent="0.25">
      <c r="A61" s="32" t="s">
        <v>37</v>
      </c>
      <c r="B61" s="84">
        <v>240</v>
      </c>
      <c r="C61" s="170">
        <v>1775</v>
      </c>
      <c r="D61" s="258">
        <v>8</v>
      </c>
      <c r="E61" s="166">
        <f>ROUND(F61/B61,0)</f>
        <v>59</v>
      </c>
      <c r="F61" s="3">
        <f>ROUND(C61*D61,0)</f>
        <v>14200</v>
      </c>
    </row>
    <row r="62" spans="1:6" s="58" customFormat="1" x14ac:dyDescent="0.25">
      <c r="A62" s="32" t="s">
        <v>26</v>
      </c>
      <c r="B62" s="84">
        <v>240</v>
      </c>
      <c r="C62" s="259">
        <v>220</v>
      </c>
      <c r="D62" s="258">
        <v>8</v>
      </c>
      <c r="E62" s="166">
        <f>ROUND(F62/B62,0)</f>
        <v>7</v>
      </c>
      <c r="F62" s="3">
        <f>ROUND(C62*D62,0)</f>
        <v>1760</v>
      </c>
    </row>
    <row r="63" spans="1:6" s="58" customFormat="1" ht="17.25" customHeight="1" x14ac:dyDescent="0.25">
      <c r="A63" s="43" t="s">
        <v>147</v>
      </c>
      <c r="B63" s="117"/>
      <c r="C63" s="136">
        <f>C61+C62</f>
        <v>1995</v>
      </c>
      <c r="D63" s="124">
        <f>D61</f>
        <v>8</v>
      </c>
      <c r="E63" s="136">
        <f>E61+E62</f>
        <v>66</v>
      </c>
      <c r="F63" s="136">
        <f>F61+F62</f>
        <v>15960</v>
      </c>
    </row>
    <row r="64" spans="1:6" s="58" customFormat="1" ht="16.5" customHeight="1" x14ac:dyDescent="0.2">
      <c r="A64" s="87" t="s">
        <v>118</v>
      </c>
      <c r="B64" s="104"/>
      <c r="C64" s="137">
        <f>C59+C63</f>
        <v>2245</v>
      </c>
      <c r="D64" s="130">
        <f>F64/C64</f>
        <v>8.1590200445434302</v>
      </c>
      <c r="E64" s="137">
        <f>E59+E63</f>
        <v>74</v>
      </c>
      <c r="F64" s="137">
        <f>F59+F63</f>
        <v>18317</v>
      </c>
    </row>
    <row r="65" spans="1:6" s="58" customFormat="1" ht="18.75" customHeight="1" x14ac:dyDescent="0.25">
      <c r="A65" s="260" t="s">
        <v>184</v>
      </c>
      <c r="B65" s="2"/>
      <c r="C65" s="69">
        <f>C66+C68</f>
        <v>6110</v>
      </c>
      <c r="D65" s="69"/>
      <c r="E65" s="69"/>
      <c r="F65" s="69"/>
    </row>
    <row r="66" spans="1:6" x14ac:dyDescent="0.25">
      <c r="A66" s="251" t="s">
        <v>179</v>
      </c>
      <c r="B66" s="153"/>
      <c r="C66" s="156">
        <f>C67</f>
        <v>6100</v>
      </c>
      <c r="D66" s="69"/>
      <c r="E66" s="69"/>
      <c r="F66" s="69"/>
    </row>
    <row r="67" spans="1:6" x14ac:dyDescent="0.25">
      <c r="A67" s="155" t="s">
        <v>180</v>
      </c>
      <c r="B67" s="153"/>
      <c r="C67" s="157">
        <v>6100</v>
      </c>
      <c r="D67" s="153"/>
      <c r="E67" s="153"/>
      <c r="F67" s="153"/>
    </row>
    <row r="68" spans="1:6" x14ac:dyDescent="0.25">
      <c r="A68" s="154" t="s">
        <v>181</v>
      </c>
      <c r="B68" s="153"/>
      <c r="C68" s="156">
        <f>C69+C70</f>
        <v>10</v>
      </c>
      <c r="D68" s="153"/>
      <c r="E68" s="153"/>
      <c r="F68" s="153"/>
    </row>
    <row r="69" spans="1:6" ht="30" x14ac:dyDescent="0.25">
      <c r="A69" s="155" t="s">
        <v>182</v>
      </c>
      <c r="B69" s="153"/>
      <c r="C69" s="157">
        <v>10</v>
      </c>
      <c r="D69" s="153"/>
      <c r="E69" s="153"/>
      <c r="F69" s="153"/>
    </row>
    <row r="70" spans="1:6" ht="15.75" thickBot="1" x14ac:dyDescent="0.3">
      <c r="A70" s="158" t="s">
        <v>183</v>
      </c>
      <c r="B70" s="159"/>
      <c r="C70" s="159"/>
      <c r="D70" s="159"/>
      <c r="E70" s="159"/>
      <c r="F70" s="159"/>
    </row>
    <row r="71" spans="1:6" ht="15.75" thickBot="1" x14ac:dyDescent="0.3">
      <c r="A71" s="139" t="s">
        <v>10</v>
      </c>
      <c r="B71" s="280"/>
      <c r="C71" s="280"/>
      <c r="D71" s="280"/>
      <c r="E71" s="280"/>
      <c r="F71" s="280"/>
    </row>
  </sheetData>
  <mergeCells count="6">
    <mergeCell ref="A2:F3"/>
    <mergeCell ref="B4:B6"/>
    <mergeCell ref="D4:D6"/>
    <mergeCell ref="E4:E6"/>
    <mergeCell ref="C4:C6"/>
    <mergeCell ref="F4:F6"/>
  </mergeCells>
  <pageMargins left="0.78740157480314965" right="0" top="0.15748031496062992" bottom="0.15748031496062992" header="0" footer="0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86"/>
  <sheetViews>
    <sheetView zoomScale="90" zoomScaleNormal="90" zoomScaleSheetLayoutView="7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9" sqref="A9"/>
    </sheetView>
  </sheetViews>
  <sheetFormatPr defaultColWidth="11.42578125" defaultRowHeight="15" x14ac:dyDescent="0.25"/>
  <cols>
    <col min="1" max="1" width="43.7109375" style="115" customWidth="1"/>
    <col min="2" max="2" width="10.28515625" style="115" customWidth="1"/>
    <col min="3" max="3" width="12.7109375" style="115" customWidth="1"/>
    <col min="4" max="4" width="11.42578125" style="261" customWidth="1"/>
    <col min="5" max="6" width="10.85546875" style="261" customWidth="1"/>
    <col min="7" max="16384" width="11.42578125" style="115"/>
  </cols>
  <sheetData>
    <row r="1" spans="1:196" x14ac:dyDescent="0.25">
      <c r="E1" s="262"/>
    </row>
    <row r="2" spans="1:196" ht="15" customHeight="1" x14ac:dyDescent="0.25">
      <c r="A2" s="947" t="s">
        <v>336</v>
      </c>
      <c r="B2" s="948"/>
      <c r="C2" s="948"/>
      <c r="D2" s="948"/>
      <c r="E2" s="948"/>
      <c r="F2" s="948"/>
    </row>
    <row r="3" spans="1:196" ht="15.75" thickBot="1" x14ac:dyDescent="0.3">
      <c r="A3" s="948"/>
      <c r="B3" s="948"/>
      <c r="C3" s="948"/>
      <c r="D3" s="948"/>
      <c r="E3" s="948"/>
      <c r="F3" s="948"/>
    </row>
    <row r="4" spans="1:196" ht="36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196" ht="24" customHeight="1" x14ac:dyDescent="0.3">
      <c r="A5" s="9"/>
      <c r="B5" s="917"/>
      <c r="C5" s="944"/>
      <c r="D5" s="923"/>
      <c r="E5" s="917"/>
      <c r="F5" s="920"/>
    </row>
    <row r="6" spans="1:196" ht="44.25" customHeight="1" thickBot="1" x14ac:dyDescent="0.3">
      <c r="A6" s="10" t="s">
        <v>3</v>
      </c>
      <c r="B6" s="918"/>
      <c r="C6" s="945"/>
      <c r="D6" s="924"/>
      <c r="E6" s="918"/>
      <c r="F6" s="921"/>
    </row>
    <row r="7" spans="1:19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196" s="78" customFormat="1" ht="29.25" x14ac:dyDescent="0.25">
      <c r="A8" s="263" t="s">
        <v>156</v>
      </c>
      <c r="B8" s="264"/>
      <c r="C8" s="264"/>
      <c r="D8" s="264"/>
      <c r="E8" s="264"/>
      <c r="F8" s="26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</row>
    <row r="9" spans="1:196" s="78" customFormat="1" x14ac:dyDescent="0.25">
      <c r="A9" s="83" t="s">
        <v>4</v>
      </c>
      <c r="B9" s="146"/>
      <c r="C9" s="57"/>
      <c r="D9" s="57"/>
      <c r="E9" s="57"/>
      <c r="F9" s="57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</row>
    <row r="10" spans="1:196" s="78" customFormat="1" x14ac:dyDescent="0.25">
      <c r="A10" s="71" t="s">
        <v>21</v>
      </c>
      <c r="B10" s="2">
        <v>340</v>
      </c>
      <c r="C10" s="57">
        <v>1250</v>
      </c>
      <c r="D10" s="324">
        <v>10.7</v>
      </c>
      <c r="E10" s="121">
        <f t="shared" ref="E10:E18" si="0">ROUND(F10/B10,0)</f>
        <v>39</v>
      </c>
      <c r="F10" s="3">
        <f t="shared" ref="F10:F18" si="1">ROUND(C10*D10,0)</f>
        <v>13375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</row>
    <row r="11" spans="1:196" s="78" customFormat="1" x14ac:dyDescent="0.25">
      <c r="A11" s="71" t="s">
        <v>11</v>
      </c>
      <c r="B11" s="2">
        <v>340</v>
      </c>
      <c r="C11" s="57">
        <v>970</v>
      </c>
      <c r="D11" s="324">
        <v>8.5</v>
      </c>
      <c r="E11" s="121">
        <f t="shared" si="0"/>
        <v>24</v>
      </c>
      <c r="F11" s="3">
        <f t="shared" si="1"/>
        <v>8245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</row>
    <row r="12" spans="1:196" s="78" customFormat="1" x14ac:dyDescent="0.25">
      <c r="A12" s="71" t="s">
        <v>102</v>
      </c>
      <c r="B12" s="2">
        <v>270</v>
      </c>
      <c r="C12" s="57">
        <v>990</v>
      </c>
      <c r="D12" s="324">
        <v>7.5</v>
      </c>
      <c r="E12" s="121">
        <f t="shared" si="0"/>
        <v>28</v>
      </c>
      <c r="F12" s="3">
        <f t="shared" si="1"/>
        <v>7425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</row>
    <row r="13" spans="1:196" s="78" customFormat="1" x14ac:dyDescent="0.25">
      <c r="A13" s="71" t="s">
        <v>26</v>
      </c>
      <c r="B13" s="2">
        <v>320</v>
      </c>
      <c r="C13" s="57">
        <v>485</v>
      </c>
      <c r="D13" s="324">
        <v>9</v>
      </c>
      <c r="E13" s="121">
        <f t="shared" si="0"/>
        <v>14</v>
      </c>
      <c r="F13" s="3">
        <f t="shared" si="1"/>
        <v>4365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</row>
    <row r="14" spans="1:196" s="78" customFormat="1" x14ac:dyDescent="0.25">
      <c r="A14" s="71" t="s">
        <v>24</v>
      </c>
      <c r="B14" s="2">
        <v>340</v>
      </c>
      <c r="C14" s="57">
        <v>260</v>
      </c>
      <c r="D14" s="324">
        <v>7.7</v>
      </c>
      <c r="E14" s="121">
        <f t="shared" si="0"/>
        <v>6</v>
      </c>
      <c r="F14" s="3">
        <f t="shared" si="1"/>
        <v>2002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</row>
    <row r="15" spans="1:196" s="78" customFormat="1" x14ac:dyDescent="0.25">
      <c r="A15" s="71" t="s">
        <v>28</v>
      </c>
      <c r="B15" s="2">
        <v>300</v>
      </c>
      <c r="C15" s="57">
        <v>255</v>
      </c>
      <c r="D15" s="324">
        <v>5.6</v>
      </c>
      <c r="E15" s="121">
        <f t="shared" si="0"/>
        <v>5</v>
      </c>
      <c r="F15" s="3">
        <f t="shared" si="1"/>
        <v>1428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</row>
    <row r="16" spans="1:196" s="78" customFormat="1" x14ac:dyDescent="0.25">
      <c r="A16" s="71" t="s">
        <v>22</v>
      </c>
      <c r="B16" s="2">
        <v>340</v>
      </c>
      <c r="C16" s="57">
        <v>360</v>
      </c>
      <c r="D16" s="324">
        <v>10.5</v>
      </c>
      <c r="E16" s="121">
        <f t="shared" si="0"/>
        <v>11</v>
      </c>
      <c r="F16" s="3">
        <f t="shared" si="1"/>
        <v>3780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</row>
    <row r="17" spans="1:196" s="78" customFormat="1" x14ac:dyDescent="0.25">
      <c r="A17" s="71" t="s">
        <v>57</v>
      </c>
      <c r="B17" s="2">
        <v>340</v>
      </c>
      <c r="C17" s="57">
        <v>410</v>
      </c>
      <c r="D17" s="325">
        <v>10.8</v>
      </c>
      <c r="E17" s="121">
        <f t="shared" si="0"/>
        <v>13</v>
      </c>
      <c r="F17" s="3">
        <f t="shared" si="1"/>
        <v>4428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</row>
    <row r="18" spans="1:196" s="78" customFormat="1" x14ac:dyDescent="0.25">
      <c r="A18" s="71" t="s">
        <v>23</v>
      </c>
      <c r="B18" s="2">
        <v>340</v>
      </c>
      <c r="C18" s="57">
        <v>550</v>
      </c>
      <c r="D18" s="325">
        <v>5.5</v>
      </c>
      <c r="E18" s="121">
        <f t="shared" si="0"/>
        <v>9</v>
      </c>
      <c r="F18" s="3">
        <f t="shared" si="1"/>
        <v>3025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</row>
    <row r="19" spans="1:196" s="78" customFormat="1" x14ac:dyDescent="0.25">
      <c r="A19" s="129" t="s">
        <v>5</v>
      </c>
      <c r="B19" s="77"/>
      <c r="C19" s="131">
        <f>SUM(C10:C18)</f>
        <v>5530</v>
      </c>
      <c r="D19" s="130">
        <f>F19/C19</f>
        <v>8.6931283905967458</v>
      </c>
      <c r="E19" s="131">
        <f>SUM(E10:E18)</f>
        <v>149</v>
      </c>
      <c r="F19" s="59">
        <f>SUM(F10:F18)</f>
        <v>48073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</row>
    <row r="20" spans="1:196" s="24" customFormat="1" hidden="1" x14ac:dyDescent="0.25">
      <c r="A20" s="4" t="s">
        <v>219</v>
      </c>
      <c r="B20" s="5">
        <v>350</v>
      </c>
      <c r="C20" s="17"/>
      <c r="D20" s="18"/>
      <c r="E20" s="3"/>
      <c r="F20" s="17"/>
    </row>
    <row r="21" spans="1:196" s="24" customFormat="1" ht="14.25" hidden="1" x14ac:dyDescent="0.2">
      <c r="A21" s="19" t="s">
        <v>220</v>
      </c>
      <c r="B21" s="20"/>
      <c r="C21" s="23">
        <f t="shared" ref="C21" si="2">C19+C20</f>
        <v>5530</v>
      </c>
      <c r="D21" s="21" t="e">
        <f>#REF!/#REF!</f>
        <v>#REF!</v>
      </c>
      <c r="E21" s="23">
        <f t="shared" ref="E21:F21" si="3">E19+E20</f>
        <v>149</v>
      </c>
      <c r="F21" s="23">
        <f t="shared" si="3"/>
        <v>48073</v>
      </c>
    </row>
    <row r="22" spans="1:196" s="78" customFormat="1" ht="15.75" x14ac:dyDescent="0.25">
      <c r="A22" s="326" t="s">
        <v>6</v>
      </c>
      <c r="B22" s="57"/>
      <c r="C22" s="57"/>
      <c r="D22" s="57"/>
      <c r="E22" s="57"/>
      <c r="F22" s="57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</row>
    <row r="23" spans="1:196" s="58" customFormat="1" ht="21" customHeight="1" x14ac:dyDescent="0.25">
      <c r="A23" s="25" t="s">
        <v>227</v>
      </c>
      <c r="B23" s="25"/>
      <c r="C23" s="89"/>
      <c r="D23" s="89"/>
      <c r="E23" s="89"/>
      <c r="F23" s="68"/>
    </row>
    <row r="24" spans="1:196" s="58" customFormat="1" ht="15.75" customHeight="1" x14ac:dyDescent="0.25">
      <c r="A24" s="27" t="s">
        <v>123</v>
      </c>
      <c r="B24" s="59"/>
      <c r="C24" s="57">
        <f>SUM(C26,C27,C28,C29)+C25/2.7</f>
        <v>64046.296296296299</v>
      </c>
      <c r="D24" s="63"/>
      <c r="E24" s="63"/>
      <c r="F24" s="68"/>
    </row>
    <row r="25" spans="1:196" s="58" customFormat="1" ht="15.75" customHeight="1" x14ac:dyDescent="0.25">
      <c r="A25" s="27" t="s">
        <v>327</v>
      </c>
      <c r="B25" s="30"/>
      <c r="C25" s="3">
        <f>2190+500</f>
        <v>2690</v>
      </c>
      <c r="D25" s="30"/>
      <c r="E25" s="30"/>
      <c r="F25" s="30"/>
    </row>
    <row r="26" spans="1:196" s="58" customFormat="1" ht="15.75" customHeight="1" x14ac:dyDescent="0.25">
      <c r="A26" s="60" t="s">
        <v>228</v>
      </c>
      <c r="B26" s="59"/>
      <c r="C26" s="57"/>
      <c r="D26" s="63"/>
      <c r="E26" s="63"/>
      <c r="F26" s="68"/>
    </row>
    <row r="27" spans="1:196" s="58" customFormat="1" ht="15.75" customHeight="1" x14ac:dyDescent="0.25">
      <c r="A27" s="60" t="s">
        <v>229</v>
      </c>
      <c r="B27" s="59"/>
      <c r="C27" s="17">
        <v>12500</v>
      </c>
      <c r="D27" s="63"/>
      <c r="E27" s="63"/>
      <c r="F27" s="68"/>
    </row>
    <row r="28" spans="1:196" s="58" customFormat="1" ht="15.75" customHeight="1" x14ac:dyDescent="0.25">
      <c r="A28" s="60" t="s">
        <v>230</v>
      </c>
      <c r="B28" s="59"/>
      <c r="C28" s="17">
        <v>550</v>
      </c>
      <c r="D28" s="63"/>
      <c r="E28" s="63"/>
      <c r="F28" s="68"/>
    </row>
    <row r="29" spans="1:196" s="58" customFormat="1" ht="15.75" customHeight="1" x14ac:dyDescent="0.25">
      <c r="A29" s="27" t="s">
        <v>231</v>
      </c>
      <c r="B29" s="59"/>
      <c r="C29" s="17">
        <v>50000</v>
      </c>
      <c r="D29" s="63"/>
      <c r="E29" s="63"/>
      <c r="F29" s="68"/>
    </row>
    <row r="30" spans="1:196" s="58" customFormat="1" ht="44.25" customHeight="1" x14ac:dyDescent="0.25">
      <c r="A30" s="27" t="s">
        <v>326</v>
      </c>
      <c r="B30" s="59"/>
      <c r="C30" s="17">
        <v>4952</v>
      </c>
      <c r="D30" s="57"/>
      <c r="E30" s="57"/>
      <c r="F30" s="57"/>
      <c r="G30" s="90"/>
    </row>
    <row r="31" spans="1:196" s="78" customFormat="1" x14ac:dyDescent="0.25">
      <c r="A31" s="28" t="s">
        <v>121</v>
      </c>
      <c r="B31" s="57"/>
      <c r="C31" s="17">
        <f>C32+C33</f>
        <v>85900.176470588238</v>
      </c>
      <c r="D31" s="57"/>
      <c r="E31" s="57"/>
      <c r="F31" s="57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</row>
    <row r="32" spans="1:196" s="78" customFormat="1" x14ac:dyDescent="0.25">
      <c r="A32" s="28" t="s">
        <v>298</v>
      </c>
      <c r="B32" s="57"/>
      <c r="C32" s="17">
        <v>75477</v>
      </c>
      <c r="D32" s="188"/>
      <c r="E32" s="188"/>
      <c r="F32" s="188"/>
      <c r="G32" s="132"/>
      <c r="H32" s="132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</row>
    <row r="33" spans="1:196" s="78" customFormat="1" x14ac:dyDescent="0.25">
      <c r="A33" s="28" t="s">
        <v>300</v>
      </c>
      <c r="B33" s="57"/>
      <c r="C33" s="17">
        <f>C34/8.5</f>
        <v>10423.176470588236</v>
      </c>
      <c r="D33" s="188"/>
      <c r="E33" s="188"/>
      <c r="F33" s="188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</row>
    <row r="34" spans="1:196" s="163" customFormat="1" x14ac:dyDescent="0.25">
      <c r="A34" s="55" t="s">
        <v>299</v>
      </c>
      <c r="B34" s="59"/>
      <c r="C34" s="3">
        <v>88597</v>
      </c>
      <c r="D34" s="184"/>
      <c r="E34" s="184"/>
      <c r="F34" s="184"/>
      <c r="G34" s="133"/>
      <c r="H34" s="133"/>
    </row>
    <row r="35" spans="1:196" s="163" customFormat="1" x14ac:dyDescent="0.25">
      <c r="A35" s="61" t="s">
        <v>232</v>
      </c>
      <c r="B35" s="62"/>
      <c r="C35" s="22">
        <f>C24+ROUND(C32*3.2,0)+C34/3.9</f>
        <v>328289.47578347579</v>
      </c>
      <c r="D35" s="184"/>
      <c r="E35" s="184"/>
      <c r="F35" s="184"/>
    </row>
    <row r="36" spans="1:196" s="163" customFormat="1" x14ac:dyDescent="0.25">
      <c r="A36" s="25" t="s">
        <v>163</v>
      </c>
      <c r="B36" s="26"/>
      <c r="C36" s="59"/>
      <c r="D36" s="184"/>
      <c r="E36" s="184"/>
      <c r="F36" s="184"/>
    </row>
    <row r="37" spans="1:196" s="163" customFormat="1" ht="17.25" customHeight="1" x14ac:dyDescent="0.25">
      <c r="A37" s="27" t="s">
        <v>123</v>
      </c>
      <c r="B37" s="26"/>
      <c r="C37" s="3">
        <f>SUM(C38,C39,C47,C53,C54)</f>
        <v>53683</v>
      </c>
      <c r="D37" s="184"/>
      <c r="E37" s="184"/>
      <c r="F37" s="184"/>
    </row>
    <row r="38" spans="1:196" s="163" customFormat="1" ht="17.25" customHeight="1" x14ac:dyDescent="0.25">
      <c r="A38" s="27" t="s">
        <v>228</v>
      </c>
      <c r="B38" s="26"/>
      <c r="C38" s="3"/>
      <c r="D38" s="184"/>
      <c r="E38" s="184"/>
      <c r="F38" s="184"/>
    </row>
    <row r="39" spans="1:196" s="163" customFormat="1" ht="32.25" customHeight="1" x14ac:dyDescent="0.25">
      <c r="A39" s="60" t="s">
        <v>233</v>
      </c>
      <c r="B39" s="26"/>
      <c r="C39" s="3">
        <f>C40+C42+C43+C45+C41</f>
        <v>15017</v>
      </c>
      <c r="D39" s="184"/>
      <c r="E39" s="184"/>
      <c r="F39" s="184"/>
    </row>
    <row r="40" spans="1:196" s="163" customFormat="1" ht="30" x14ac:dyDescent="0.25">
      <c r="A40" s="64" t="s">
        <v>234</v>
      </c>
      <c r="B40" s="26"/>
      <c r="C40" s="53">
        <f>9568-C41</f>
        <v>6068</v>
      </c>
      <c r="D40" s="184"/>
      <c r="E40" s="184"/>
      <c r="F40" s="184"/>
    </row>
    <row r="41" spans="1:196" s="163" customFormat="1" ht="45" x14ac:dyDescent="0.25">
      <c r="A41" s="64" t="s">
        <v>372</v>
      </c>
      <c r="B41" s="26"/>
      <c r="C41" s="53">
        <v>3500</v>
      </c>
      <c r="D41" s="184"/>
      <c r="E41" s="184"/>
      <c r="F41" s="184"/>
    </row>
    <row r="42" spans="1:196" s="163" customFormat="1" ht="30" x14ac:dyDescent="0.25">
      <c r="A42" s="64" t="s">
        <v>235</v>
      </c>
      <c r="B42" s="26"/>
      <c r="C42" s="53">
        <v>2870</v>
      </c>
      <c r="D42" s="184"/>
      <c r="E42" s="184"/>
      <c r="F42" s="184"/>
    </row>
    <row r="43" spans="1:196" s="163" customFormat="1" ht="45" x14ac:dyDescent="0.25">
      <c r="A43" s="64" t="s">
        <v>236</v>
      </c>
      <c r="B43" s="26"/>
      <c r="C43" s="53">
        <v>1258</v>
      </c>
      <c r="D43" s="184"/>
      <c r="E43" s="184"/>
      <c r="F43" s="184"/>
    </row>
    <row r="44" spans="1:196" s="163" customFormat="1" x14ac:dyDescent="0.25">
      <c r="A44" s="64" t="s">
        <v>237</v>
      </c>
      <c r="B44" s="26"/>
      <c r="C44" s="53">
        <v>75</v>
      </c>
      <c r="D44" s="184"/>
      <c r="E44" s="184"/>
      <c r="F44" s="184"/>
    </row>
    <row r="45" spans="1:196" s="163" customFormat="1" ht="30" x14ac:dyDescent="0.25">
      <c r="A45" s="64" t="s">
        <v>238</v>
      </c>
      <c r="B45" s="26"/>
      <c r="C45" s="53">
        <v>1321</v>
      </c>
      <c r="D45" s="184"/>
      <c r="E45" s="184"/>
      <c r="F45" s="184"/>
    </row>
    <row r="46" spans="1:196" s="163" customFormat="1" x14ac:dyDescent="0.25">
      <c r="A46" s="64" t="s">
        <v>237</v>
      </c>
      <c r="B46" s="26"/>
      <c r="C46" s="53">
        <v>371</v>
      </c>
      <c r="D46" s="184"/>
      <c r="E46" s="184"/>
      <c r="F46" s="184"/>
    </row>
    <row r="47" spans="1:196" s="163" customFormat="1" ht="45" x14ac:dyDescent="0.25">
      <c r="A47" s="60" t="s">
        <v>239</v>
      </c>
      <c r="B47" s="26"/>
      <c r="C47" s="53">
        <f>C48+C49+C51+C41</f>
        <v>38666</v>
      </c>
      <c r="D47" s="184"/>
      <c r="E47" s="184"/>
      <c r="F47" s="184"/>
    </row>
    <row r="48" spans="1:196" s="163" customFormat="1" ht="30" x14ac:dyDescent="0.25">
      <c r="A48" s="64" t="s">
        <v>240</v>
      </c>
      <c r="B48" s="26"/>
      <c r="C48" s="3">
        <v>2500</v>
      </c>
      <c r="D48" s="184"/>
      <c r="E48" s="184"/>
      <c r="F48" s="184"/>
    </row>
    <row r="49" spans="1:196" s="163" customFormat="1" ht="60" x14ac:dyDescent="0.25">
      <c r="A49" s="64" t="s">
        <v>241</v>
      </c>
      <c r="B49" s="26"/>
      <c r="C49" s="53">
        <v>21372</v>
      </c>
      <c r="D49" s="184"/>
      <c r="E49" s="184"/>
      <c r="F49" s="184"/>
    </row>
    <row r="50" spans="1:196" s="163" customFormat="1" x14ac:dyDescent="0.25">
      <c r="A50" s="64" t="s">
        <v>237</v>
      </c>
      <c r="B50" s="26"/>
      <c r="C50" s="53">
        <v>9500</v>
      </c>
      <c r="D50" s="184"/>
      <c r="E50" s="184"/>
      <c r="F50" s="184"/>
    </row>
    <row r="51" spans="1:196" s="163" customFormat="1" ht="45" x14ac:dyDescent="0.25">
      <c r="A51" s="64" t="s">
        <v>242</v>
      </c>
      <c r="B51" s="26"/>
      <c r="C51" s="53">
        <v>11294</v>
      </c>
      <c r="D51" s="184"/>
      <c r="E51" s="184"/>
      <c r="F51" s="184"/>
    </row>
    <row r="52" spans="1:196" s="163" customFormat="1" x14ac:dyDescent="0.25">
      <c r="A52" s="64" t="s">
        <v>237</v>
      </c>
      <c r="B52" s="26"/>
      <c r="C52" s="53">
        <v>4070</v>
      </c>
      <c r="D52" s="184"/>
      <c r="E52" s="184"/>
      <c r="F52" s="184"/>
    </row>
    <row r="53" spans="1:196" s="163" customFormat="1" ht="30" x14ac:dyDescent="0.25">
      <c r="A53" s="60" t="s">
        <v>244</v>
      </c>
      <c r="B53" s="26"/>
      <c r="C53" s="53"/>
      <c r="D53" s="184"/>
      <c r="E53" s="184"/>
      <c r="F53" s="184"/>
    </row>
    <row r="54" spans="1:196" s="163" customFormat="1" x14ac:dyDescent="0.25">
      <c r="A54" s="27" t="s">
        <v>245</v>
      </c>
      <c r="B54" s="26"/>
      <c r="C54" s="53"/>
      <c r="D54" s="184"/>
      <c r="E54" s="184"/>
      <c r="F54" s="184"/>
    </row>
    <row r="55" spans="1:196" s="163" customFormat="1" x14ac:dyDescent="0.25">
      <c r="A55" s="28" t="s">
        <v>121</v>
      </c>
      <c r="B55" s="59"/>
      <c r="C55" s="53"/>
      <c r="D55" s="184"/>
      <c r="E55" s="184"/>
      <c r="F55" s="184"/>
    </row>
    <row r="56" spans="1:196" s="163" customFormat="1" x14ac:dyDescent="0.25">
      <c r="A56" s="55" t="s">
        <v>160</v>
      </c>
      <c r="B56" s="59"/>
      <c r="C56" s="3"/>
      <c r="D56" s="184"/>
      <c r="E56" s="184"/>
      <c r="F56" s="184"/>
    </row>
    <row r="57" spans="1:196" s="78" customFormat="1" ht="30" x14ac:dyDescent="0.25">
      <c r="A57" s="28" t="s">
        <v>122</v>
      </c>
      <c r="B57" s="57"/>
      <c r="C57" s="3">
        <f>31200-C59</f>
        <v>30800</v>
      </c>
      <c r="D57" s="57"/>
      <c r="E57" s="57"/>
      <c r="F57" s="57"/>
      <c r="G57" s="115"/>
      <c r="H57" s="142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</row>
    <row r="58" spans="1:196" s="58" customFormat="1" ht="30" x14ac:dyDescent="0.25">
      <c r="A58" s="185" t="s">
        <v>246</v>
      </c>
      <c r="B58" s="26"/>
      <c r="C58" s="3"/>
      <c r="D58" s="57"/>
      <c r="E58" s="57"/>
      <c r="F58" s="57"/>
    </row>
    <row r="59" spans="1:196" s="58" customFormat="1" ht="66.75" customHeight="1" x14ac:dyDescent="0.25">
      <c r="A59" s="28" t="s">
        <v>339</v>
      </c>
      <c r="B59" s="26"/>
      <c r="C59" s="3">
        <v>400</v>
      </c>
      <c r="D59" s="57"/>
      <c r="E59" s="57"/>
      <c r="F59" s="57"/>
    </row>
    <row r="60" spans="1:196" s="58" customFormat="1" x14ac:dyDescent="0.25">
      <c r="A60" s="66" t="s">
        <v>162</v>
      </c>
      <c r="B60" s="26"/>
      <c r="C60" s="22">
        <f>C37+ROUND(C55*3.2,0)+C57+C59</f>
        <v>84883</v>
      </c>
      <c r="D60" s="57"/>
      <c r="E60" s="57"/>
      <c r="F60" s="57"/>
    </row>
    <row r="61" spans="1:196" s="58" customFormat="1" ht="17.25" customHeight="1" x14ac:dyDescent="0.25">
      <c r="A61" s="257" t="s">
        <v>161</v>
      </c>
      <c r="B61" s="26"/>
      <c r="C61" s="22">
        <f>SUM(C35,C60)</f>
        <v>413172.47578347579</v>
      </c>
      <c r="D61" s="57"/>
      <c r="E61" s="57"/>
      <c r="F61" s="57"/>
    </row>
    <row r="62" spans="1:196" s="58" customFormat="1" ht="15.75" x14ac:dyDescent="0.25">
      <c r="A62" s="353" t="s">
        <v>124</v>
      </c>
      <c r="B62" s="26"/>
      <c r="C62" s="335">
        <f>SUM(C63:C64)</f>
        <v>1200</v>
      </c>
      <c r="D62" s="63"/>
      <c r="E62" s="63"/>
      <c r="F62" s="68"/>
    </row>
    <row r="63" spans="1:196" s="58" customFormat="1" x14ac:dyDescent="0.25">
      <c r="A63" s="185" t="s">
        <v>19</v>
      </c>
      <c r="B63" s="26"/>
      <c r="C63" s="3">
        <v>1000</v>
      </c>
      <c r="D63" s="63"/>
      <c r="E63" s="63"/>
      <c r="F63" s="68"/>
    </row>
    <row r="64" spans="1:196" s="58" customFormat="1" ht="30" x14ac:dyDescent="0.25">
      <c r="A64" s="185" t="s">
        <v>272</v>
      </c>
      <c r="B64" s="26"/>
      <c r="C64" s="3">
        <v>200</v>
      </c>
      <c r="D64" s="63"/>
      <c r="E64" s="63"/>
      <c r="F64" s="68"/>
    </row>
    <row r="65" spans="1:196" s="78" customFormat="1" x14ac:dyDescent="0.25">
      <c r="A65" s="43" t="s">
        <v>7</v>
      </c>
      <c r="B65" s="77"/>
      <c r="C65" s="57"/>
      <c r="D65" s="57"/>
      <c r="E65" s="57"/>
      <c r="F65" s="57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</row>
    <row r="66" spans="1:196" s="78" customFormat="1" x14ac:dyDescent="0.25">
      <c r="A66" s="101" t="s">
        <v>145</v>
      </c>
      <c r="B66" s="77"/>
      <c r="C66" s="57"/>
      <c r="D66" s="57"/>
      <c r="E66" s="57"/>
      <c r="F66" s="57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</row>
    <row r="67" spans="1:196" s="78" customFormat="1" x14ac:dyDescent="0.25">
      <c r="A67" s="32" t="s">
        <v>26</v>
      </c>
      <c r="B67" s="2">
        <v>300</v>
      </c>
      <c r="C67" s="57">
        <v>450</v>
      </c>
      <c r="D67" s="327">
        <v>10</v>
      </c>
      <c r="E67" s="121">
        <f>ROUND(F67/B67,0)</f>
        <v>15</v>
      </c>
      <c r="F67" s="3">
        <f>ROUND(C67*D67,0)</f>
        <v>4500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</row>
    <row r="68" spans="1:196" s="78" customFormat="1" x14ac:dyDescent="0.25">
      <c r="A68" s="32" t="s">
        <v>11</v>
      </c>
      <c r="B68" s="2">
        <v>300</v>
      </c>
      <c r="C68" s="57">
        <v>165</v>
      </c>
      <c r="D68" s="327">
        <v>8.5</v>
      </c>
      <c r="E68" s="121">
        <f t="shared" ref="E68:E72" si="4">ROUND(F68/B68,0)</f>
        <v>5</v>
      </c>
      <c r="F68" s="3">
        <f t="shared" ref="F68:F72" si="5">ROUND(C68*D68,0)</f>
        <v>1403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</row>
    <row r="69" spans="1:196" s="78" customFormat="1" x14ac:dyDescent="0.25">
      <c r="A69" s="32" t="s">
        <v>57</v>
      </c>
      <c r="B69" s="2">
        <v>300</v>
      </c>
      <c r="C69" s="57">
        <v>180</v>
      </c>
      <c r="D69" s="327">
        <v>10</v>
      </c>
      <c r="E69" s="121">
        <f t="shared" si="4"/>
        <v>6</v>
      </c>
      <c r="F69" s="3">
        <f t="shared" si="5"/>
        <v>1800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</row>
    <row r="70" spans="1:196" s="78" customFormat="1" x14ac:dyDescent="0.25">
      <c r="A70" s="32" t="s">
        <v>24</v>
      </c>
      <c r="B70" s="2">
        <v>300</v>
      </c>
      <c r="C70" s="57">
        <v>70</v>
      </c>
      <c r="D70" s="327">
        <v>8</v>
      </c>
      <c r="E70" s="121">
        <f t="shared" si="4"/>
        <v>2</v>
      </c>
      <c r="F70" s="3">
        <f t="shared" si="5"/>
        <v>560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</row>
    <row r="71" spans="1:196" s="78" customFormat="1" x14ac:dyDescent="0.25">
      <c r="A71" s="32" t="s">
        <v>23</v>
      </c>
      <c r="B71" s="2">
        <v>300</v>
      </c>
      <c r="C71" s="57">
        <v>30</v>
      </c>
      <c r="D71" s="327">
        <v>6.3</v>
      </c>
      <c r="E71" s="121">
        <f t="shared" si="4"/>
        <v>1</v>
      </c>
      <c r="F71" s="3">
        <f t="shared" si="5"/>
        <v>189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</row>
    <row r="72" spans="1:196" s="78" customFormat="1" x14ac:dyDescent="0.25">
      <c r="A72" s="32" t="s">
        <v>21</v>
      </c>
      <c r="B72" s="2">
        <v>300</v>
      </c>
      <c r="C72" s="57">
        <v>440</v>
      </c>
      <c r="D72" s="327">
        <v>10.7</v>
      </c>
      <c r="E72" s="121">
        <f t="shared" si="4"/>
        <v>16</v>
      </c>
      <c r="F72" s="3">
        <f t="shared" si="5"/>
        <v>4708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</row>
    <row r="73" spans="1:196" s="78" customFormat="1" x14ac:dyDescent="0.25">
      <c r="A73" s="43" t="s">
        <v>9</v>
      </c>
      <c r="B73" s="77"/>
      <c r="C73" s="328">
        <f>SUM(C67:C72)</f>
        <v>1335</v>
      </c>
      <c r="D73" s="130">
        <f>F73/C73</f>
        <v>9.8576779026217221</v>
      </c>
      <c r="E73" s="328">
        <f>SUM(E67:E72)</f>
        <v>45</v>
      </c>
      <c r="F73" s="328">
        <f>SUM(F67:F72)</f>
        <v>13160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</row>
    <row r="74" spans="1:196" s="78" customFormat="1" x14ac:dyDescent="0.25">
      <c r="A74" s="237" t="s">
        <v>20</v>
      </c>
      <c r="B74" s="77"/>
      <c r="C74" s="123"/>
      <c r="D74" s="124"/>
      <c r="E74" s="123"/>
      <c r="F74" s="123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</row>
    <row r="75" spans="1:196" s="78" customFormat="1" x14ac:dyDescent="0.25">
      <c r="A75" s="1" t="s">
        <v>37</v>
      </c>
      <c r="B75" s="2">
        <v>240</v>
      </c>
      <c r="C75" s="57">
        <v>1220</v>
      </c>
      <c r="D75" s="327">
        <v>8</v>
      </c>
      <c r="E75" s="121">
        <f>ROUND(F75/B75,0)</f>
        <v>41</v>
      </c>
      <c r="F75" s="3">
        <f>ROUND(C75*D75,0)</f>
        <v>9760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</row>
    <row r="76" spans="1:196" s="78" customFormat="1" x14ac:dyDescent="0.25">
      <c r="A76" s="1" t="s">
        <v>26</v>
      </c>
      <c r="B76" s="2">
        <v>240</v>
      </c>
      <c r="C76" s="57">
        <v>100</v>
      </c>
      <c r="D76" s="327">
        <v>8</v>
      </c>
      <c r="E76" s="121">
        <f>ROUND(F76/B76,0)</f>
        <v>3</v>
      </c>
      <c r="F76" s="3">
        <f>ROUND(C76*D76,0)</f>
        <v>800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</row>
    <row r="77" spans="1:196" s="78" customFormat="1" x14ac:dyDescent="0.25">
      <c r="A77" s="1" t="s">
        <v>11</v>
      </c>
      <c r="B77" s="2">
        <v>240</v>
      </c>
      <c r="C77" s="57">
        <v>780</v>
      </c>
      <c r="D77" s="327">
        <v>3</v>
      </c>
      <c r="E77" s="121">
        <f>ROUND(F77/B77,0)</f>
        <v>10</v>
      </c>
      <c r="F77" s="3">
        <f>ROUND(C77*D77,0)</f>
        <v>2340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</row>
    <row r="78" spans="1:196" s="78" customFormat="1" x14ac:dyDescent="0.25">
      <c r="A78" s="265" t="s">
        <v>147</v>
      </c>
      <c r="B78" s="2"/>
      <c r="C78" s="111">
        <f>C75+C77+C76</f>
        <v>2100</v>
      </c>
      <c r="D78" s="130">
        <f t="shared" ref="D78:D79" si="6">F78/C78</f>
        <v>6.1428571428571432</v>
      </c>
      <c r="E78" s="111">
        <f t="shared" ref="E78:F78" si="7">E75+E77+E76</f>
        <v>54</v>
      </c>
      <c r="F78" s="111">
        <f t="shared" si="7"/>
        <v>12900</v>
      </c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</row>
    <row r="79" spans="1:196" s="78" customFormat="1" ht="15" customHeight="1" x14ac:dyDescent="0.25">
      <c r="A79" s="263" t="s">
        <v>118</v>
      </c>
      <c r="B79" s="131"/>
      <c r="C79" s="59">
        <f>C73+C78</f>
        <v>3435</v>
      </c>
      <c r="D79" s="130">
        <f t="shared" si="6"/>
        <v>7.5866084425036391</v>
      </c>
      <c r="E79" s="59">
        <f>E73+E78</f>
        <v>99</v>
      </c>
      <c r="F79" s="59">
        <f>F73+F78</f>
        <v>26060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</row>
    <row r="80" spans="1:196" ht="15.75" x14ac:dyDescent="0.25">
      <c r="A80" s="266" t="s">
        <v>93</v>
      </c>
      <c r="B80" s="69"/>
      <c r="C80" s="329">
        <f>C81+C83</f>
        <v>11040</v>
      </c>
      <c r="D80" s="330"/>
      <c r="E80" s="330"/>
      <c r="F80" s="121"/>
    </row>
    <row r="81" spans="1:6" x14ac:dyDescent="0.25">
      <c r="A81" s="251" t="s">
        <v>179</v>
      </c>
      <c r="B81" s="153"/>
      <c r="C81" s="69">
        <f>C82</f>
        <v>11020</v>
      </c>
      <c r="D81" s="71"/>
      <c r="E81" s="71"/>
      <c r="F81" s="153"/>
    </row>
    <row r="82" spans="1:6" x14ac:dyDescent="0.25">
      <c r="A82" s="155" t="s">
        <v>180</v>
      </c>
      <c r="B82" s="153"/>
      <c r="C82" s="120">
        <v>11020</v>
      </c>
      <c r="D82" s="153"/>
      <c r="E82" s="153"/>
      <c r="F82" s="153"/>
    </row>
    <row r="83" spans="1:6" x14ac:dyDescent="0.25">
      <c r="A83" s="154" t="s">
        <v>181</v>
      </c>
      <c r="B83" s="153"/>
      <c r="C83" s="156">
        <f>C84+C85</f>
        <v>20</v>
      </c>
      <c r="D83" s="153"/>
      <c r="E83" s="153"/>
      <c r="F83" s="153"/>
    </row>
    <row r="84" spans="1:6" ht="30" x14ac:dyDescent="0.25">
      <c r="A84" s="155" t="s">
        <v>182</v>
      </c>
      <c r="B84" s="153"/>
      <c r="C84" s="157">
        <v>20</v>
      </c>
      <c r="D84" s="153"/>
      <c r="E84" s="153"/>
      <c r="F84" s="153"/>
    </row>
    <row r="85" spans="1:6" ht="15.75" thickBot="1" x14ac:dyDescent="0.3">
      <c r="A85" s="158" t="s">
        <v>183</v>
      </c>
      <c r="B85" s="159"/>
      <c r="C85" s="159"/>
      <c r="D85" s="159"/>
      <c r="E85" s="159"/>
      <c r="F85" s="159"/>
    </row>
    <row r="86" spans="1:6" ht="15.75" thickBot="1" x14ac:dyDescent="0.3">
      <c r="A86" s="565" t="s">
        <v>10</v>
      </c>
      <c r="B86" s="566"/>
      <c r="C86" s="566"/>
      <c r="D86" s="566"/>
      <c r="E86" s="566"/>
      <c r="F86" s="566"/>
    </row>
  </sheetData>
  <mergeCells count="6">
    <mergeCell ref="A2:F3"/>
    <mergeCell ref="B4:B6"/>
    <mergeCell ref="E4:E6"/>
    <mergeCell ref="D4:D6"/>
    <mergeCell ref="C4:C6"/>
    <mergeCell ref="F4:F6"/>
  </mergeCells>
  <pageMargins left="0.78740157480314965" right="0" top="0.35433070866141736" bottom="0.35433070866141736" header="0" footer="0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70"/>
  <sheetViews>
    <sheetView zoomScale="80" zoomScaleNormal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D23" sqref="D23"/>
    </sheetView>
  </sheetViews>
  <sheetFormatPr defaultColWidth="11.42578125" defaultRowHeight="15" x14ac:dyDescent="0.25"/>
  <cols>
    <col min="1" max="1" width="50.7109375" style="115" customWidth="1"/>
    <col min="2" max="2" width="10.7109375" style="115" customWidth="1"/>
    <col min="3" max="3" width="13.28515625" style="115" customWidth="1"/>
    <col min="4" max="4" width="11.140625" style="115" customWidth="1"/>
    <col min="5" max="5" width="11.28515625" style="115" customWidth="1"/>
    <col min="6" max="6" width="12.140625" style="115" customWidth="1"/>
    <col min="7" max="16384" width="11.42578125" style="115"/>
  </cols>
  <sheetData>
    <row r="1" spans="1:203" s="80" customFormat="1" ht="15.75" x14ac:dyDescent="0.25">
      <c r="E1" s="162"/>
    </row>
    <row r="2" spans="1:203" s="80" customFormat="1" ht="33" customHeight="1" x14ac:dyDescent="0.25">
      <c r="A2" s="911" t="s">
        <v>336</v>
      </c>
      <c r="B2" s="912"/>
      <c r="C2" s="912"/>
      <c r="D2" s="912"/>
      <c r="E2" s="912"/>
      <c r="F2" s="912"/>
    </row>
    <row r="3" spans="1:203" ht="15.75" thickBot="1" x14ac:dyDescent="0.3">
      <c r="A3" s="946"/>
      <c r="B3" s="946"/>
      <c r="C3" s="946"/>
      <c r="D3" s="946"/>
      <c r="E3" s="946"/>
      <c r="F3" s="946"/>
    </row>
    <row r="4" spans="1:203" ht="35.2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203" ht="19.5" customHeight="1" x14ac:dyDescent="0.3">
      <c r="A5" s="9"/>
      <c r="B5" s="917"/>
      <c r="C5" s="944"/>
      <c r="D5" s="923"/>
      <c r="E5" s="917"/>
      <c r="F5" s="920"/>
    </row>
    <row r="6" spans="1:203" ht="35.25" customHeight="1" thickBot="1" x14ac:dyDescent="0.3">
      <c r="A6" s="10" t="s">
        <v>3</v>
      </c>
      <c r="B6" s="918"/>
      <c r="C6" s="945"/>
      <c r="D6" s="924"/>
      <c r="E6" s="918"/>
      <c r="F6" s="921"/>
    </row>
    <row r="7" spans="1:203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203" ht="29.25" customHeight="1" x14ac:dyDescent="0.25">
      <c r="A8" s="246" t="s">
        <v>99</v>
      </c>
      <c r="B8" s="107"/>
      <c r="C8" s="200"/>
      <c r="D8" s="200"/>
      <c r="E8" s="200"/>
      <c r="F8" s="200"/>
      <c r="G8" s="949"/>
      <c r="H8" s="949"/>
    </row>
    <row r="9" spans="1:203" x14ac:dyDescent="0.25">
      <c r="A9" s="83" t="s">
        <v>4</v>
      </c>
      <c r="B9" s="146"/>
      <c r="C9" s="57"/>
      <c r="D9" s="57"/>
      <c r="E9" s="57"/>
      <c r="F9" s="57"/>
    </row>
    <row r="10" spans="1:203" x14ac:dyDescent="0.25">
      <c r="A10" s="71" t="s">
        <v>21</v>
      </c>
      <c r="B10" s="2">
        <v>340</v>
      </c>
      <c r="C10" s="57">
        <v>457</v>
      </c>
      <c r="D10" s="751">
        <v>10</v>
      </c>
      <c r="E10" s="121">
        <f t="shared" ref="E10:E15" si="0">ROUND(F10/B10,0)</f>
        <v>13</v>
      </c>
      <c r="F10" s="3">
        <f t="shared" ref="F10:F15" si="1">ROUND(C10*D10,0)</f>
        <v>4570</v>
      </c>
    </row>
    <row r="11" spans="1:203" x14ac:dyDescent="0.25">
      <c r="A11" s="71" t="s">
        <v>11</v>
      </c>
      <c r="B11" s="2">
        <v>340</v>
      </c>
      <c r="C11" s="57">
        <v>550</v>
      </c>
      <c r="D11" s="751">
        <v>9</v>
      </c>
      <c r="E11" s="121">
        <f t="shared" si="0"/>
        <v>15</v>
      </c>
      <c r="F11" s="3">
        <f t="shared" si="1"/>
        <v>4950</v>
      </c>
    </row>
    <row r="12" spans="1:203" x14ac:dyDescent="0.25">
      <c r="A12" s="71" t="s">
        <v>102</v>
      </c>
      <c r="B12" s="2">
        <v>270</v>
      </c>
      <c r="C12" s="57">
        <v>411</v>
      </c>
      <c r="D12" s="751">
        <v>7</v>
      </c>
      <c r="E12" s="121">
        <f t="shared" si="0"/>
        <v>11</v>
      </c>
      <c r="F12" s="3">
        <f t="shared" si="1"/>
        <v>2877</v>
      </c>
    </row>
    <row r="13" spans="1:203" x14ac:dyDescent="0.25">
      <c r="A13" s="71" t="s">
        <v>26</v>
      </c>
      <c r="B13" s="2">
        <v>320</v>
      </c>
      <c r="C13" s="57">
        <v>350</v>
      </c>
      <c r="D13" s="751">
        <v>10</v>
      </c>
      <c r="E13" s="121">
        <f t="shared" si="0"/>
        <v>11</v>
      </c>
      <c r="F13" s="3">
        <f t="shared" si="1"/>
        <v>3500</v>
      </c>
    </row>
    <row r="14" spans="1:203" x14ac:dyDescent="0.25">
      <c r="A14" s="71" t="s">
        <v>57</v>
      </c>
      <c r="B14" s="2">
        <v>340</v>
      </c>
      <c r="C14" s="57">
        <v>230</v>
      </c>
      <c r="D14" s="751">
        <v>11</v>
      </c>
      <c r="E14" s="121">
        <f t="shared" si="0"/>
        <v>7</v>
      </c>
      <c r="F14" s="3">
        <f t="shared" si="1"/>
        <v>2530</v>
      </c>
    </row>
    <row r="15" spans="1:203" x14ac:dyDescent="0.25">
      <c r="A15" s="46" t="s">
        <v>199</v>
      </c>
      <c r="B15" s="2">
        <v>330</v>
      </c>
      <c r="C15" s="57">
        <v>20</v>
      </c>
      <c r="D15" s="128">
        <v>10</v>
      </c>
      <c r="E15" s="121">
        <f t="shared" si="0"/>
        <v>1</v>
      </c>
      <c r="F15" s="3">
        <f t="shared" si="1"/>
        <v>200</v>
      </c>
    </row>
    <row r="16" spans="1:203" s="58" customFormat="1" ht="18.75" customHeight="1" x14ac:dyDescent="0.25">
      <c r="A16" s="129" t="s">
        <v>5</v>
      </c>
      <c r="B16" s="77"/>
      <c r="C16" s="59">
        <f>SUM(C10:C15)</f>
        <v>2018</v>
      </c>
      <c r="D16" s="752">
        <f>F16/C16</f>
        <v>9.2304261645193257</v>
      </c>
      <c r="E16" s="59">
        <f>SUM(E10:E15)</f>
        <v>58</v>
      </c>
      <c r="F16" s="59">
        <f>SUM(F10:F15)</f>
        <v>18627</v>
      </c>
      <c r="G16" s="572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</row>
    <row r="17" spans="1:193" s="24" customFormat="1" hidden="1" x14ac:dyDescent="0.25">
      <c r="A17" s="4" t="s">
        <v>219</v>
      </c>
      <c r="B17" s="5">
        <v>350</v>
      </c>
      <c r="C17" s="17"/>
      <c r="D17" s="18"/>
      <c r="E17" s="3"/>
      <c r="F17" s="17"/>
    </row>
    <row r="18" spans="1:193" s="24" customFormat="1" ht="14.25" hidden="1" x14ac:dyDescent="0.2">
      <c r="A18" s="19" t="s">
        <v>220</v>
      </c>
      <c r="B18" s="20"/>
      <c r="C18" s="23">
        <f t="shared" ref="C18" si="2">C16+C17</f>
        <v>2018</v>
      </c>
      <c r="D18" s="21" t="e">
        <f>#REF!/#REF!</f>
        <v>#REF!</v>
      </c>
      <c r="E18" s="23">
        <f t="shared" ref="E18:F18" si="3">E16+E17</f>
        <v>58</v>
      </c>
      <c r="F18" s="23">
        <f t="shared" si="3"/>
        <v>18627</v>
      </c>
    </row>
    <row r="19" spans="1:193" s="58" customFormat="1" ht="17.25" customHeight="1" x14ac:dyDescent="0.25">
      <c r="A19" s="25" t="s">
        <v>227</v>
      </c>
      <c r="B19" s="25"/>
      <c r="C19" s="89"/>
      <c r="D19" s="89"/>
      <c r="E19" s="89"/>
      <c r="F19" s="68"/>
    </row>
    <row r="20" spans="1:193" s="58" customFormat="1" ht="15.75" customHeight="1" x14ac:dyDescent="0.25">
      <c r="A20" s="27" t="s">
        <v>123</v>
      </c>
      <c r="B20" s="59"/>
      <c r="C20" s="57">
        <f>SUM(C22,C23,C24,C25)+C21/2.7</f>
        <v>18566.666666666668</v>
      </c>
      <c r="D20" s="63"/>
      <c r="E20" s="63"/>
      <c r="F20" s="68"/>
    </row>
    <row r="21" spans="1:193" s="58" customFormat="1" ht="15.75" customHeight="1" x14ac:dyDescent="0.25">
      <c r="A21" s="27" t="s">
        <v>327</v>
      </c>
      <c r="B21" s="30"/>
      <c r="C21" s="3">
        <v>450</v>
      </c>
      <c r="D21" s="30"/>
      <c r="E21" s="30"/>
      <c r="F21" s="30"/>
    </row>
    <row r="22" spans="1:193" s="58" customFormat="1" ht="15.75" customHeight="1" x14ac:dyDescent="0.25">
      <c r="A22" s="60" t="s">
        <v>228</v>
      </c>
      <c r="B22" s="59"/>
      <c r="C22" s="57"/>
      <c r="D22" s="63"/>
      <c r="E22" s="63"/>
      <c r="F22" s="68"/>
    </row>
    <row r="23" spans="1:193" s="58" customFormat="1" ht="15.75" customHeight="1" x14ac:dyDescent="0.25">
      <c r="A23" s="60" t="s">
        <v>229</v>
      </c>
      <c r="B23" s="59"/>
      <c r="C23" s="17">
        <v>3000</v>
      </c>
      <c r="D23" s="63"/>
      <c r="E23" s="63"/>
      <c r="F23" s="68"/>
    </row>
    <row r="24" spans="1:193" s="58" customFormat="1" ht="15.75" customHeight="1" x14ac:dyDescent="0.25">
      <c r="A24" s="60" t="s">
        <v>230</v>
      </c>
      <c r="B24" s="59"/>
      <c r="C24" s="17">
        <v>200</v>
      </c>
      <c r="D24" s="63"/>
      <c r="E24" s="63"/>
      <c r="F24" s="68"/>
    </row>
    <row r="25" spans="1:193" s="58" customFormat="1" ht="15.75" customHeight="1" x14ac:dyDescent="0.25">
      <c r="A25" s="27" t="s">
        <v>231</v>
      </c>
      <c r="B25" s="59"/>
      <c r="C25" s="17">
        <v>15200</v>
      </c>
      <c r="D25" s="63"/>
      <c r="E25" s="63"/>
      <c r="F25" s="68"/>
    </row>
    <row r="26" spans="1:193" s="58" customFormat="1" ht="49.5" customHeight="1" x14ac:dyDescent="0.25">
      <c r="A26" s="27" t="s">
        <v>326</v>
      </c>
      <c r="B26" s="59"/>
      <c r="C26" s="17">
        <v>1599</v>
      </c>
      <c r="D26" s="57"/>
      <c r="E26" s="57"/>
      <c r="F26" s="57"/>
      <c r="G26" s="90"/>
    </row>
    <row r="27" spans="1:193" s="58" customFormat="1" x14ac:dyDescent="0.25">
      <c r="A27" s="28" t="s">
        <v>121</v>
      </c>
      <c r="B27" s="57"/>
      <c r="C27" s="17">
        <f>C28+C29</f>
        <v>22000.470588235294</v>
      </c>
      <c r="D27" s="57"/>
      <c r="E27" s="57"/>
      <c r="F27" s="5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</row>
    <row r="28" spans="1:193" s="58" customFormat="1" x14ac:dyDescent="0.25">
      <c r="A28" s="28" t="s">
        <v>298</v>
      </c>
      <c r="B28" s="57"/>
      <c r="C28" s="17">
        <v>20824</v>
      </c>
      <c r="D28" s="188"/>
      <c r="E28" s="188"/>
      <c r="F28" s="188"/>
      <c r="G28" s="132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</row>
    <row r="29" spans="1:193" s="58" customFormat="1" x14ac:dyDescent="0.25">
      <c r="A29" s="28" t="s">
        <v>300</v>
      </c>
      <c r="B29" s="57"/>
      <c r="C29" s="17">
        <f>C30/8.5</f>
        <v>1176.4705882352941</v>
      </c>
      <c r="D29" s="188"/>
      <c r="E29" s="188"/>
      <c r="F29" s="188"/>
      <c r="G29" s="78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</row>
    <row r="30" spans="1:193" s="163" customFormat="1" x14ac:dyDescent="0.25">
      <c r="A30" s="55" t="s">
        <v>299</v>
      </c>
      <c r="B30" s="59"/>
      <c r="C30" s="3">
        <v>10000</v>
      </c>
      <c r="D30" s="184"/>
      <c r="E30" s="184"/>
      <c r="F30" s="184"/>
      <c r="G30" s="133"/>
    </row>
    <row r="31" spans="1:193" s="163" customFormat="1" x14ac:dyDescent="0.25">
      <c r="A31" s="61" t="s">
        <v>232</v>
      </c>
      <c r="B31" s="62"/>
      <c r="C31" s="59">
        <f>C20+ROUND(C28*3.2,0)+C30/3.9</f>
        <v>87767.769230769234</v>
      </c>
      <c r="D31" s="184"/>
      <c r="E31" s="184"/>
      <c r="F31" s="184"/>
    </row>
    <row r="32" spans="1:193" s="163" customFormat="1" x14ac:dyDescent="0.25">
      <c r="A32" s="25" t="s">
        <v>163</v>
      </c>
      <c r="B32" s="26"/>
      <c r="C32" s="59"/>
      <c r="D32" s="184"/>
      <c r="E32" s="184"/>
      <c r="F32" s="184"/>
    </row>
    <row r="33" spans="1:6" s="163" customFormat="1" ht="17.25" customHeight="1" x14ac:dyDescent="0.25">
      <c r="A33" s="27" t="s">
        <v>123</v>
      </c>
      <c r="B33" s="26"/>
      <c r="C33" s="3">
        <f>SUM(C34,C35,C42,C48,C49,C50)</f>
        <v>18396</v>
      </c>
      <c r="D33" s="184"/>
      <c r="E33" s="184"/>
      <c r="F33" s="184"/>
    </row>
    <row r="34" spans="1:6" s="163" customFormat="1" ht="17.25" customHeight="1" x14ac:dyDescent="0.25">
      <c r="A34" s="27" t="s">
        <v>228</v>
      </c>
      <c r="B34" s="26"/>
      <c r="C34" s="3"/>
      <c r="D34" s="184"/>
      <c r="E34" s="184"/>
      <c r="F34" s="184"/>
    </row>
    <row r="35" spans="1:6" s="163" customFormat="1" ht="30" x14ac:dyDescent="0.25">
      <c r="A35" s="60" t="s">
        <v>233</v>
      </c>
      <c r="B35" s="26"/>
      <c r="C35" s="3">
        <f>C36+C37+C38+C40</f>
        <v>4783</v>
      </c>
      <c r="D35" s="184"/>
      <c r="E35" s="184"/>
      <c r="F35" s="184"/>
    </row>
    <row r="36" spans="1:6" s="163" customFormat="1" x14ac:dyDescent="0.25">
      <c r="A36" s="64" t="s">
        <v>234</v>
      </c>
      <c r="B36" s="26"/>
      <c r="C36" s="53">
        <v>2590</v>
      </c>
      <c r="D36" s="184"/>
      <c r="E36" s="184"/>
      <c r="F36" s="184"/>
    </row>
    <row r="37" spans="1:6" s="163" customFormat="1" x14ac:dyDescent="0.25">
      <c r="A37" s="64" t="s">
        <v>235</v>
      </c>
      <c r="B37" s="26"/>
      <c r="C37" s="53">
        <v>777</v>
      </c>
      <c r="D37" s="184"/>
      <c r="E37" s="184"/>
      <c r="F37" s="184"/>
    </row>
    <row r="38" spans="1:6" s="163" customFormat="1" ht="30" x14ac:dyDescent="0.25">
      <c r="A38" s="64" t="s">
        <v>236</v>
      </c>
      <c r="B38" s="26"/>
      <c r="C38" s="53">
        <v>324</v>
      </c>
      <c r="D38" s="184"/>
      <c r="E38" s="184"/>
      <c r="F38" s="184"/>
    </row>
    <row r="39" spans="1:6" s="163" customFormat="1" x14ac:dyDescent="0.25">
      <c r="A39" s="64" t="s">
        <v>237</v>
      </c>
      <c r="B39" s="26"/>
      <c r="C39" s="53">
        <v>36</v>
      </c>
      <c r="D39" s="184"/>
      <c r="E39" s="184"/>
      <c r="F39" s="184"/>
    </row>
    <row r="40" spans="1:6" s="163" customFormat="1" ht="30" x14ac:dyDescent="0.25">
      <c r="A40" s="64" t="s">
        <v>238</v>
      </c>
      <c r="B40" s="26"/>
      <c r="C40" s="53">
        <v>1092</v>
      </c>
      <c r="D40" s="184"/>
      <c r="E40" s="184"/>
      <c r="F40" s="184"/>
    </row>
    <row r="41" spans="1:6" s="163" customFormat="1" x14ac:dyDescent="0.25">
      <c r="A41" s="64" t="s">
        <v>237</v>
      </c>
      <c r="B41" s="26"/>
      <c r="C41" s="53">
        <v>138</v>
      </c>
      <c r="D41" s="184"/>
      <c r="E41" s="184"/>
      <c r="F41" s="184"/>
    </row>
    <row r="42" spans="1:6" s="163" customFormat="1" ht="30" x14ac:dyDescent="0.25">
      <c r="A42" s="60" t="s">
        <v>239</v>
      </c>
      <c r="B42" s="26"/>
      <c r="C42" s="53">
        <f>C43+C44+C46+C48</f>
        <v>13613</v>
      </c>
      <c r="D42" s="184"/>
      <c r="E42" s="184"/>
      <c r="F42" s="184"/>
    </row>
    <row r="43" spans="1:6" s="163" customFormat="1" ht="30" x14ac:dyDescent="0.25">
      <c r="A43" s="64" t="s">
        <v>240</v>
      </c>
      <c r="B43" s="26"/>
      <c r="C43" s="3">
        <v>1231</v>
      </c>
      <c r="D43" s="184"/>
      <c r="E43" s="184"/>
      <c r="F43" s="184"/>
    </row>
    <row r="44" spans="1:6" s="163" customFormat="1" ht="45" x14ac:dyDescent="0.25">
      <c r="A44" s="64" t="s">
        <v>241</v>
      </c>
      <c r="B44" s="26"/>
      <c r="C44" s="53">
        <v>10371</v>
      </c>
      <c r="D44" s="184"/>
      <c r="E44" s="184"/>
      <c r="F44" s="184"/>
    </row>
    <row r="45" spans="1:6" s="163" customFormat="1" x14ac:dyDescent="0.25">
      <c r="A45" s="64" t="s">
        <v>237</v>
      </c>
      <c r="B45" s="26"/>
      <c r="C45" s="53">
        <v>3000</v>
      </c>
      <c r="D45" s="184"/>
      <c r="E45" s="184"/>
      <c r="F45" s="184"/>
    </row>
    <row r="46" spans="1:6" s="163" customFormat="1" ht="45" x14ac:dyDescent="0.25">
      <c r="A46" s="64" t="s">
        <v>242</v>
      </c>
      <c r="B46" s="26"/>
      <c r="C46" s="53">
        <v>2011</v>
      </c>
      <c r="D46" s="184"/>
      <c r="E46" s="184"/>
      <c r="F46" s="184"/>
    </row>
    <row r="47" spans="1:6" s="163" customFormat="1" x14ac:dyDescent="0.25">
      <c r="A47" s="64" t="s">
        <v>237</v>
      </c>
      <c r="B47" s="26"/>
      <c r="C47" s="53">
        <v>1052</v>
      </c>
      <c r="D47" s="184"/>
      <c r="E47" s="184"/>
      <c r="F47" s="184"/>
    </row>
    <row r="48" spans="1:6" s="163" customFormat="1" ht="30" x14ac:dyDescent="0.25">
      <c r="A48" s="60" t="s">
        <v>243</v>
      </c>
      <c r="B48" s="26"/>
      <c r="C48" s="53"/>
      <c r="D48" s="184"/>
      <c r="E48" s="184"/>
      <c r="F48" s="184"/>
    </row>
    <row r="49" spans="1:203" s="163" customFormat="1" ht="30" x14ac:dyDescent="0.25">
      <c r="A49" s="60" t="s">
        <v>244</v>
      </c>
      <c r="B49" s="26"/>
      <c r="C49" s="53"/>
      <c r="D49" s="184"/>
      <c r="E49" s="184"/>
      <c r="F49" s="184"/>
    </row>
    <row r="50" spans="1:203" s="163" customFormat="1" x14ac:dyDescent="0.25">
      <c r="A50" s="27" t="s">
        <v>245</v>
      </c>
      <c r="B50" s="26"/>
      <c r="C50" s="53"/>
      <c r="D50" s="184"/>
      <c r="E50" s="184"/>
      <c r="F50" s="184"/>
    </row>
    <row r="51" spans="1:203" s="163" customFormat="1" x14ac:dyDescent="0.25">
      <c r="A51" s="28" t="s">
        <v>121</v>
      </c>
      <c r="B51" s="59"/>
      <c r="C51" s="53"/>
      <c r="D51" s="184"/>
      <c r="E51" s="184"/>
      <c r="F51" s="184"/>
    </row>
    <row r="52" spans="1:203" s="163" customFormat="1" x14ac:dyDescent="0.25">
      <c r="A52" s="55" t="s">
        <v>160</v>
      </c>
      <c r="B52" s="59"/>
      <c r="C52" s="3"/>
      <c r="D52" s="184"/>
      <c r="E52" s="184"/>
      <c r="F52" s="184"/>
    </row>
    <row r="53" spans="1:203" s="58" customFormat="1" ht="30" x14ac:dyDescent="0.25">
      <c r="A53" s="28" t="s">
        <v>122</v>
      </c>
      <c r="B53" s="57"/>
      <c r="C53" s="3">
        <v>5200</v>
      </c>
      <c r="D53" s="57"/>
      <c r="E53" s="57"/>
      <c r="F53" s="57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</row>
    <row r="54" spans="1:203" s="58" customFormat="1" x14ac:dyDescent="0.25">
      <c r="A54" s="185" t="s">
        <v>246</v>
      </c>
      <c r="B54" s="26"/>
      <c r="C54" s="3"/>
      <c r="D54" s="57"/>
      <c r="E54" s="57"/>
      <c r="F54" s="57"/>
    </row>
    <row r="55" spans="1:203" s="58" customFormat="1" ht="15.75" customHeight="1" x14ac:dyDescent="0.25">
      <c r="A55" s="65"/>
      <c r="B55" s="26"/>
      <c r="C55" s="3"/>
      <c r="D55" s="57"/>
      <c r="E55" s="57"/>
      <c r="F55" s="57"/>
    </row>
    <row r="56" spans="1:203" s="58" customFormat="1" x14ac:dyDescent="0.25">
      <c r="A56" s="66" t="s">
        <v>162</v>
      </c>
      <c r="B56" s="26"/>
      <c r="C56" s="22">
        <f>C33+ROUND(C51*3.2,0)+C53</f>
        <v>23596</v>
      </c>
      <c r="D56" s="57"/>
      <c r="E56" s="57"/>
      <c r="F56" s="57"/>
    </row>
    <row r="57" spans="1:203" s="58" customFormat="1" ht="17.25" customHeight="1" x14ac:dyDescent="0.25">
      <c r="A57" s="257" t="s">
        <v>161</v>
      </c>
      <c r="B57" s="26"/>
      <c r="C57" s="22">
        <f>SUM(C31,C56)</f>
        <v>111363.76923076923</v>
      </c>
      <c r="D57" s="57"/>
      <c r="E57" s="57"/>
      <c r="F57" s="57"/>
    </row>
    <row r="58" spans="1:203" s="58" customFormat="1" ht="15.75" customHeight="1" x14ac:dyDescent="0.25">
      <c r="A58" s="43" t="s">
        <v>7</v>
      </c>
      <c r="B58" s="48"/>
      <c r="C58" s="120"/>
      <c r="D58" s="120"/>
      <c r="E58" s="120"/>
      <c r="F58" s="120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</row>
    <row r="59" spans="1:203" s="58" customFormat="1" ht="15.75" customHeight="1" x14ac:dyDescent="0.25">
      <c r="A59" s="54" t="s">
        <v>20</v>
      </c>
      <c r="B59" s="48"/>
      <c r="C59" s="120"/>
      <c r="D59" s="120"/>
      <c r="E59" s="120"/>
      <c r="F59" s="120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</row>
    <row r="60" spans="1:203" s="58" customFormat="1" ht="15.75" customHeight="1" x14ac:dyDescent="0.25">
      <c r="A60" s="32" t="s">
        <v>21</v>
      </c>
      <c r="B60" s="48">
        <v>240</v>
      </c>
      <c r="C60" s="57">
        <v>1110</v>
      </c>
      <c r="D60" s="751">
        <v>8</v>
      </c>
      <c r="E60" s="121">
        <f>ROUND(F60/B60,0)</f>
        <v>37</v>
      </c>
      <c r="F60" s="3">
        <f>ROUND(C60*D60,0)</f>
        <v>8880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</row>
    <row r="61" spans="1:203" s="58" customFormat="1" ht="15.75" customHeight="1" x14ac:dyDescent="0.25">
      <c r="A61" s="32" t="s">
        <v>11</v>
      </c>
      <c r="B61" s="48">
        <v>240</v>
      </c>
      <c r="C61" s="120">
        <v>30</v>
      </c>
      <c r="D61" s="751">
        <v>8</v>
      </c>
      <c r="E61" s="121">
        <f>ROUND(F61/B61,0)</f>
        <v>1</v>
      </c>
      <c r="F61" s="3">
        <f>ROUND(C61*D61,0)</f>
        <v>240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</row>
    <row r="62" spans="1:203" s="58" customFormat="1" ht="15.75" customHeight="1" x14ac:dyDescent="0.25">
      <c r="A62" s="101" t="s">
        <v>147</v>
      </c>
      <c r="B62" s="48"/>
      <c r="C62" s="151">
        <f>C60+C61</f>
        <v>1140</v>
      </c>
      <c r="D62" s="752">
        <f t="shared" ref="D62:D63" si="4">F62/C62</f>
        <v>8</v>
      </c>
      <c r="E62" s="151">
        <f>E60+E61</f>
        <v>38</v>
      </c>
      <c r="F62" s="151">
        <f>F60+F61</f>
        <v>9120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</row>
    <row r="63" spans="1:203" s="58" customFormat="1" ht="15" customHeight="1" x14ac:dyDescent="0.25">
      <c r="A63" s="356" t="s">
        <v>118</v>
      </c>
      <c r="B63" s="2"/>
      <c r="C63" s="151">
        <f>C62</f>
        <v>1140</v>
      </c>
      <c r="D63" s="752">
        <f t="shared" si="4"/>
        <v>8</v>
      </c>
      <c r="E63" s="151">
        <f>E62</f>
        <v>38</v>
      </c>
      <c r="F63" s="151">
        <f>F62</f>
        <v>9120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</row>
    <row r="64" spans="1:203" ht="18.75" customHeight="1" x14ac:dyDescent="0.25">
      <c r="A64" s="266" t="s">
        <v>93</v>
      </c>
      <c r="B64" s="146"/>
      <c r="C64" s="79">
        <f>C65+C67</f>
        <v>5010</v>
      </c>
      <c r="D64" s="93"/>
      <c r="E64" s="146"/>
      <c r="F64" s="146"/>
    </row>
    <row r="65" spans="1:203" x14ac:dyDescent="0.25">
      <c r="A65" s="251" t="s">
        <v>179</v>
      </c>
      <c r="B65" s="153"/>
      <c r="C65" s="207">
        <f>C66</f>
        <v>5000</v>
      </c>
      <c r="D65" s="71"/>
      <c r="E65" s="267"/>
      <c r="F65" s="153"/>
    </row>
    <row r="66" spans="1:203" x14ac:dyDescent="0.25">
      <c r="A66" s="155" t="s">
        <v>180</v>
      </c>
      <c r="B66" s="153"/>
      <c r="C66" s="753">
        <v>5000</v>
      </c>
      <c r="D66" s="153"/>
      <c r="E66" s="153"/>
      <c r="F66" s="153"/>
    </row>
    <row r="67" spans="1:203" x14ac:dyDescent="0.25">
      <c r="A67" s="154" t="s">
        <v>181</v>
      </c>
      <c r="B67" s="153"/>
      <c r="C67" s="754">
        <f>C68+C69</f>
        <v>10</v>
      </c>
      <c r="D67" s="153"/>
      <c r="E67" s="153"/>
      <c r="F67" s="153"/>
    </row>
    <row r="68" spans="1:203" ht="30" x14ac:dyDescent="0.25">
      <c r="A68" s="155" t="s">
        <v>182</v>
      </c>
      <c r="B68" s="153"/>
      <c r="C68" s="157">
        <v>10</v>
      </c>
      <c r="D68" s="153"/>
      <c r="E68" s="153"/>
      <c r="F68" s="153"/>
    </row>
    <row r="69" spans="1:203" ht="15.75" thickBot="1" x14ac:dyDescent="0.3">
      <c r="A69" s="158" t="s">
        <v>183</v>
      </c>
      <c r="B69" s="159"/>
      <c r="C69" s="159"/>
      <c r="D69" s="159"/>
      <c r="E69" s="159"/>
      <c r="F69" s="159"/>
    </row>
    <row r="70" spans="1:203" s="58" customFormat="1" ht="15.75" thickBot="1" x14ac:dyDescent="0.3">
      <c r="A70" s="900" t="s">
        <v>10</v>
      </c>
      <c r="B70" s="566"/>
      <c r="C70" s="567"/>
      <c r="D70" s="567"/>
      <c r="E70" s="567"/>
      <c r="F70" s="567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</row>
  </sheetData>
  <mergeCells count="7">
    <mergeCell ref="G8:H8"/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15748031496062992" header="0" footer="0"/>
  <pageSetup paperSize="9"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80"/>
  <sheetViews>
    <sheetView zoomScale="80" zoomScaleNormal="80" zoomScaleSheetLayoutView="7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C15" sqref="C15"/>
    </sheetView>
  </sheetViews>
  <sheetFormatPr defaultColWidth="11.42578125" defaultRowHeight="15" x14ac:dyDescent="0.25"/>
  <cols>
    <col min="1" max="1" width="46.42578125" style="115" customWidth="1"/>
    <col min="2" max="2" width="11.28515625" style="115" customWidth="1"/>
    <col min="3" max="3" width="13.85546875" style="115" customWidth="1"/>
    <col min="4" max="4" width="11.140625" style="115" customWidth="1"/>
    <col min="5" max="5" width="16.28515625" style="115" customWidth="1"/>
    <col min="6" max="6" width="11.5703125" style="115" customWidth="1"/>
    <col min="7" max="16384" width="11.42578125" style="115"/>
  </cols>
  <sheetData>
    <row r="1" spans="1:8" s="80" customFormat="1" ht="9.75" customHeight="1" x14ac:dyDescent="0.25">
      <c r="E1" s="162"/>
    </row>
    <row r="2" spans="1:8" s="80" customFormat="1" ht="30.75" customHeight="1" x14ac:dyDescent="0.25">
      <c r="A2" s="911" t="s">
        <v>336</v>
      </c>
      <c r="B2" s="912"/>
      <c r="C2" s="912"/>
      <c r="D2" s="912"/>
      <c r="E2" s="912"/>
      <c r="F2" s="912"/>
    </row>
    <row r="3" spans="1:8" ht="15.75" thickBot="1" x14ac:dyDescent="0.3">
      <c r="A3" s="946"/>
      <c r="B3" s="946"/>
      <c r="C3" s="946"/>
      <c r="D3" s="946"/>
      <c r="E3" s="946"/>
      <c r="F3" s="946"/>
    </row>
    <row r="4" spans="1:8" ht="36.7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8" ht="30.75" customHeight="1" x14ac:dyDescent="0.3">
      <c r="A5" s="9"/>
      <c r="B5" s="917"/>
      <c r="C5" s="944"/>
      <c r="D5" s="923"/>
      <c r="E5" s="917"/>
      <c r="F5" s="920"/>
    </row>
    <row r="6" spans="1:8" ht="30" customHeight="1" thickBot="1" x14ac:dyDescent="0.3">
      <c r="A6" s="10" t="s">
        <v>3</v>
      </c>
      <c r="B6" s="918"/>
      <c r="C6" s="945"/>
      <c r="D6" s="924"/>
      <c r="E6" s="918"/>
      <c r="F6" s="921"/>
    </row>
    <row r="7" spans="1:8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8" ht="29.25" x14ac:dyDescent="0.25">
      <c r="A8" s="126" t="s">
        <v>193</v>
      </c>
      <c r="B8" s="127"/>
      <c r="C8" s="200"/>
      <c r="D8" s="200"/>
      <c r="E8" s="200"/>
      <c r="F8" s="200"/>
      <c r="G8" s="745"/>
      <c r="H8" s="746"/>
    </row>
    <row r="9" spans="1:8" x14ac:dyDescent="0.25">
      <c r="A9" s="83" t="s">
        <v>4</v>
      </c>
      <c r="B9" s="121"/>
      <c r="C9" s="57"/>
      <c r="D9" s="57"/>
      <c r="E9" s="57"/>
      <c r="F9" s="57"/>
    </row>
    <row r="10" spans="1:8" x14ac:dyDescent="0.25">
      <c r="A10" s="71" t="s">
        <v>21</v>
      </c>
      <c r="B10" s="2">
        <v>340</v>
      </c>
      <c r="C10" s="57">
        <v>1360</v>
      </c>
      <c r="D10" s="128">
        <v>11.5</v>
      </c>
      <c r="E10" s="121">
        <f t="shared" ref="E10" si="0">ROUND(F10/B10,0)</f>
        <v>46</v>
      </c>
      <c r="F10" s="3">
        <f t="shared" ref="F10" si="1">ROUND(C10*D10,0)</f>
        <v>15640</v>
      </c>
    </row>
    <row r="11" spans="1:8" x14ac:dyDescent="0.25">
      <c r="A11" s="71" t="s">
        <v>22</v>
      </c>
      <c r="B11" s="2">
        <v>340</v>
      </c>
      <c r="C11" s="57">
        <v>300</v>
      </c>
      <c r="D11" s="128">
        <v>11</v>
      </c>
      <c r="E11" s="121">
        <f t="shared" ref="E11:E19" si="2">ROUND(F11/B11,0)</f>
        <v>10</v>
      </c>
      <c r="F11" s="3">
        <f t="shared" ref="F11:F19" si="3">ROUND(C11*D11,0)</f>
        <v>3300</v>
      </c>
    </row>
    <row r="12" spans="1:8" x14ac:dyDescent="0.25">
      <c r="A12" s="71" t="s">
        <v>11</v>
      </c>
      <c r="B12" s="2">
        <v>340</v>
      </c>
      <c r="C12" s="57">
        <v>1150</v>
      </c>
      <c r="D12" s="128">
        <v>9</v>
      </c>
      <c r="E12" s="121">
        <f t="shared" si="2"/>
        <v>30</v>
      </c>
      <c r="F12" s="3">
        <f t="shared" si="3"/>
        <v>10350</v>
      </c>
    </row>
    <row r="13" spans="1:8" x14ac:dyDescent="0.25">
      <c r="A13" s="71" t="s">
        <v>27</v>
      </c>
      <c r="B13" s="2">
        <v>270</v>
      </c>
      <c r="C13" s="57">
        <v>470</v>
      </c>
      <c r="D13" s="128">
        <v>6.5</v>
      </c>
      <c r="E13" s="121">
        <f t="shared" si="2"/>
        <v>11</v>
      </c>
      <c r="F13" s="3">
        <f t="shared" si="3"/>
        <v>3055</v>
      </c>
    </row>
    <row r="14" spans="1:8" x14ac:dyDescent="0.25">
      <c r="A14" s="71" t="s">
        <v>28</v>
      </c>
      <c r="B14" s="2">
        <v>300</v>
      </c>
      <c r="C14" s="57">
        <v>320</v>
      </c>
      <c r="D14" s="128">
        <v>6.3</v>
      </c>
      <c r="E14" s="121">
        <f t="shared" si="2"/>
        <v>7</v>
      </c>
      <c r="F14" s="3">
        <f t="shared" si="3"/>
        <v>2016</v>
      </c>
    </row>
    <row r="15" spans="1:8" ht="30" x14ac:dyDescent="0.25">
      <c r="A15" s="343" t="s">
        <v>101</v>
      </c>
      <c r="B15" s="2">
        <v>300</v>
      </c>
      <c r="C15" s="57">
        <v>20</v>
      </c>
      <c r="D15" s="72">
        <v>11</v>
      </c>
      <c r="E15" s="121">
        <f t="shared" si="2"/>
        <v>1</v>
      </c>
      <c r="F15" s="3">
        <f t="shared" si="3"/>
        <v>220</v>
      </c>
    </row>
    <row r="16" spans="1:8" x14ac:dyDescent="0.25">
      <c r="A16" s="71" t="s">
        <v>24</v>
      </c>
      <c r="B16" s="2">
        <v>340</v>
      </c>
      <c r="C16" s="57">
        <v>150</v>
      </c>
      <c r="D16" s="72">
        <v>7.7</v>
      </c>
      <c r="E16" s="121">
        <f t="shared" si="2"/>
        <v>3</v>
      </c>
      <c r="F16" s="3">
        <f t="shared" si="3"/>
        <v>1155</v>
      </c>
    </row>
    <row r="17" spans="1:8" x14ac:dyDescent="0.25">
      <c r="A17" s="71" t="s">
        <v>23</v>
      </c>
      <c r="B17" s="2">
        <v>340</v>
      </c>
      <c r="C17" s="57">
        <v>660</v>
      </c>
      <c r="D17" s="128">
        <v>6</v>
      </c>
      <c r="E17" s="121">
        <f t="shared" si="2"/>
        <v>12</v>
      </c>
      <c r="F17" s="3">
        <f t="shared" si="3"/>
        <v>3960</v>
      </c>
    </row>
    <row r="18" spans="1:8" x14ac:dyDescent="0.25">
      <c r="A18" s="71" t="s">
        <v>26</v>
      </c>
      <c r="B18" s="2">
        <v>320</v>
      </c>
      <c r="C18" s="57">
        <v>445</v>
      </c>
      <c r="D18" s="128">
        <v>8.6</v>
      </c>
      <c r="E18" s="121">
        <f t="shared" si="2"/>
        <v>12</v>
      </c>
      <c r="F18" s="3">
        <f t="shared" si="3"/>
        <v>3827</v>
      </c>
    </row>
    <row r="19" spans="1:8" x14ac:dyDescent="0.25">
      <c r="A19" s="46" t="s">
        <v>199</v>
      </c>
      <c r="B19" s="2">
        <v>330</v>
      </c>
      <c r="C19" s="57">
        <v>50</v>
      </c>
      <c r="D19" s="128">
        <v>10</v>
      </c>
      <c r="E19" s="121">
        <f t="shared" si="2"/>
        <v>2</v>
      </c>
      <c r="F19" s="3">
        <f t="shared" si="3"/>
        <v>500</v>
      </c>
    </row>
    <row r="20" spans="1:8" s="58" customFormat="1" ht="15.75" customHeight="1" x14ac:dyDescent="0.25">
      <c r="A20" s="129" t="s">
        <v>5</v>
      </c>
      <c r="B20" s="77"/>
      <c r="C20" s="59">
        <f>SUM(C10:C19)</f>
        <v>4925</v>
      </c>
      <c r="D20" s="124">
        <f>F20/C20</f>
        <v>8.9386802030456849</v>
      </c>
      <c r="E20" s="131">
        <f>SUM(E10:E19)</f>
        <v>134</v>
      </c>
      <c r="F20" s="131">
        <f>SUM(F10:F19)</f>
        <v>44023</v>
      </c>
    </row>
    <row r="21" spans="1:8" s="24" customFormat="1" hidden="1" x14ac:dyDescent="0.25">
      <c r="A21" s="4" t="s">
        <v>219</v>
      </c>
      <c r="B21" s="5">
        <v>350</v>
      </c>
      <c r="C21" s="17"/>
      <c r="D21" s="18"/>
      <c r="E21" s="3"/>
      <c r="F21" s="17"/>
    </row>
    <row r="22" spans="1:8" s="24" customFormat="1" ht="14.25" hidden="1" x14ac:dyDescent="0.2">
      <c r="A22" s="19" t="s">
        <v>220</v>
      </c>
      <c r="B22" s="20"/>
      <c r="C22" s="23">
        <f t="shared" ref="C22" si="4">C20+C21</f>
        <v>4925</v>
      </c>
      <c r="D22" s="21" t="e">
        <f>#REF!/#REF!</f>
        <v>#REF!</v>
      </c>
      <c r="E22" s="23">
        <f t="shared" ref="E22:F22" si="5">E20+E21</f>
        <v>134</v>
      </c>
      <c r="F22" s="23">
        <f t="shared" si="5"/>
        <v>44023</v>
      </c>
    </row>
    <row r="23" spans="1:8" s="58" customFormat="1" ht="21" customHeight="1" x14ac:dyDescent="0.25">
      <c r="A23" s="25" t="s">
        <v>227</v>
      </c>
      <c r="B23" s="25"/>
      <c r="C23" s="89"/>
      <c r="D23" s="89"/>
      <c r="E23" s="89"/>
      <c r="F23" s="68"/>
    </row>
    <row r="24" spans="1:8" s="58" customFormat="1" ht="15.75" customHeight="1" x14ac:dyDescent="0.25">
      <c r="A24" s="27" t="s">
        <v>123</v>
      </c>
      <c r="B24" s="59"/>
      <c r="C24" s="57">
        <f>SUM(C26,C27,C28,C29)+C25/2.7</f>
        <v>51507.037037037036</v>
      </c>
      <c r="D24" s="63"/>
      <c r="E24" s="63"/>
      <c r="F24" s="68"/>
    </row>
    <row r="25" spans="1:8" s="58" customFormat="1" ht="15.75" customHeight="1" x14ac:dyDescent="0.25">
      <c r="A25" s="27" t="s">
        <v>327</v>
      </c>
      <c r="B25" s="30"/>
      <c r="C25" s="3">
        <f>3000+2500</f>
        <v>5500</v>
      </c>
      <c r="D25" s="30"/>
      <c r="E25" s="30"/>
      <c r="F25" s="30"/>
    </row>
    <row r="26" spans="1:8" s="58" customFormat="1" ht="15.75" customHeight="1" x14ac:dyDescent="0.25">
      <c r="A26" s="60" t="s">
        <v>228</v>
      </c>
      <c r="B26" s="59"/>
      <c r="C26" s="57"/>
      <c r="D26" s="63"/>
      <c r="E26" s="63"/>
      <c r="F26" s="68"/>
    </row>
    <row r="27" spans="1:8" s="58" customFormat="1" ht="15.75" customHeight="1" x14ac:dyDescent="0.25">
      <c r="A27" s="60" t="s">
        <v>229</v>
      </c>
      <c r="B27" s="59"/>
      <c r="C27" s="17">
        <v>10000</v>
      </c>
      <c r="D27" s="63"/>
      <c r="E27" s="63"/>
      <c r="F27" s="68"/>
    </row>
    <row r="28" spans="1:8" s="58" customFormat="1" ht="15.75" customHeight="1" x14ac:dyDescent="0.25">
      <c r="A28" s="60" t="s">
        <v>230</v>
      </c>
      <c r="B28" s="59"/>
      <c r="C28" s="17">
        <v>170</v>
      </c>
      <c r="D28" s="63"/>
      <c r="E28" s="63"/>
      <c r="F28" s="68"/>
    </row>
    <row r="29" spans="1:8" s="58" customFormat="1" ht="15.75" customHeight="1" x14ac:dyDescent="0.25">
      <c r="A29" s="27" t="s">
        <v>231</v>
      </c>
      <c r="B29" s="59"/>
      <c r="C29" s="17">
        <v>39300</v>
      </c>
      <c r="D29" s="63"/>
      <c r="E29" s="63"/>
      <c r="F29" s="68"/>
    </row>
    <row r="30" spans="1:8" s="58" customFormat="1" ht="51.75" customHeight="1" x14ac:dyDescent="0.25">
      <c r="A30" s="27" t="s">
        <v>326</v>
      </c>
      <c r="B30" s="59"/>
      <c r="C30" s="17">
        <v>3099</v>
      </c>
      <c r="D30" s="57"/>
      <c r="E30" s="57"/>
      <c r="F30" s="57"/>
      <c r="G30" s="90"/>
    </row>
    <row r="31" spans="1:8" s="58" customFormat="1" x14ac:dyDescent="0.25">
      <c r="A31" s="28" t="s">
        <v>121</v>
      </c>
      <c r="B31" s="57"/>
      <c r="C31" s="17">
        <f>C32+C33</f>
        <v>28176.470588235294</v>
      </c>
      <c r="D31" s="57"/>
      <c r="E31" s="57"/>
      <c r="F31" s="57"/>
    </row>
    <row r="32" spans="1:8" s="58" customFormat="1" x14ac:dyDescent="0.25">
      <c r="A32" s="28" t="s">
        <v>298</v>
      </c>
      <c r="B32" s="57"/>
      <c r="C32" s="17">
        <v>25000</v>
      </c>
      <c r="D32" s="188"/>
      <c r="E32" s="188"/>
      <c r="F32" s="188"/>
      <c r="G32" s="132"/>
      <c r="H32" s="132"/>
    </row>
    <row r="33" spans="1:8" s="58" customFormat="1" x14ac:dyDescent="0.25">
      <c r="A33" s="28" t="s">
        <v>300</v>
      </c>
      <c r="B33" s="57"/>
      <c r="C33" s="17">
        <f>C34/8.5</f>
        <v>3176.4705882352941</v>
      </c>
      <c r="D33" s="188"/>
      <c r="E33" s="188"/>
      <c r="F33" s="188"/>
      <c r="G33" s="78"/>
      <c r="H33" s="78"/>
    </row>
    <row r="34" spans="1:8" s="163" customFormat="1" x14ac:dyDescent="0.25">
      <c r="A34" s="55" t="s">
        <v>299</v>
      </c>
      <c r="B34" s="59"/>
      <c r="C34" s="3">
        <v>27000</v>
      </c>
      <c r="D34" s="184"/>
      <c r="E34" s="184"/>
      <c r="F34" s="184"/>
      <c r="G34" s="133"/>
      <c r="H34" s="133"/>
    </row>
    <row r="35" spans="1:8" s="163" customFormat="1" x14ac:dyDescent="0.25">
      <c r="A35" s="61" t="s">
        <v>232</v>
      </c>
      <c r="B35" s="62"/>
      <c r="C35" s="59">
        <f>C24+ROUND(C32*3.2,0)+C34/3.9</f>
        <v>138430.11396011396</v>
      </c>
      <c r="D35" s="184"/>
      <c r="E35" s="184"/>
      <c r="F35" s="184"/>
    </row>
    <row r="36" spans="1:8" s="163" customFormat="1" x14ac:dyDescent="0.25">
      <c r="A36" s="25" t="s">
        <v>163</v>
      </c>
      <c r="B36" s="26"/>
      <c r="C36" s="59"/>
      <c r="D36" s="184"/>
      <c r="E36" s="184"/>
      <c r="F36" s="184"/>
    </row>
    <row r="37" spans="1:8" s="163" customFormat="1" ht="17.25" customHeight="1" x14ac:dyDescent="0.25">
      <c r="A37" s="27" t="s">
        <v>123</v>
      </c>
      <c r="B37" s="26"/>
      <c r="C37" s="3">
        <f>SUM(C38,C39,C46,C52,C53,C54)</f>
        <v>35583</v>
      </c>
      <c r="D37" s="184"/>
      <c r="E37" s="184"/>
      <c r="F37" s="184"/>
    </row>
    <row r="38" spans="1:8" s="163" customFormat="1" ht="17.25" customHeight="1" x14ac:dyDescent="0.25">
      <c r="A38" s="27" t="s">
        <v>228</v>
      </c>
      <c r="B38" s="26"/>
      <c r="C38" s="3"/>
      <c r="D38" s="184"/>
      <c r="E38" s="184"/>
      <c r="F38" s="184"/>
    </row>
    <row r="39" spans="1:8" s="163" customFormat="1" ht="30" x14ac:dyDescent="0.25">
      <c r="A39" s="60" t="s">
        <v>233</v>
      </c>
      <c r="B39" s="26"/>
      <c r="C39" s="3">
        <f>SUM(C40,C41,C42,C44)</f>
        <v>8506</v>
      </c>
      <c r="D39" s="184"/>
      <c r="E39" s="184"/>
      <c r="F39" s="184"/>
    </row>
    <row r="40" spans="1:8" s="163" customFormat="1" ht="30" x14ac:dyDescent="0.25">
      <c r="A40" s="64" t="s">
        <v>234</v>
      </c>
      <c r="B40" s="26"/>
      <c r="C40" s="53">
        <v>5267</v>
      </c>
      <c r="D40" s="184"/>
      <c r="E40" s="184"/>
      <c r="F40" s="184"/>
    </row>
    <row r="41" spans="1:8" s="163" customFormat="1" ht="30" x14ac:dyDescent="0.25">
      <c r="A41" s="64" t="s">
        <v>235</v>
      </c>
      <c r="B41" s="26"/>
      <c r="C41" s="53">
        <v>1580</v>
      </c>
      <c r="D41" s="184"/>
      <c r="E41" s="184"/>
      <c r="F41" s="184"/>
    </row>
    <row r="42" spans="1:8" s="163" customFormat="1" ht="45" x14ac:dyDescent="0.25">
      <c r="A42" s="64" t="s">
        <v>236</v>
      </c>
      <c r="B42" s="26"/>
      <c r="C42" s="53">
        <v>458</v>
      </c>
      <c r="D42" s="184"/>
      <c r="E42" s="184"/>
      <c r="F42" s="184"/>
    </row>
    <row r="43" spans="1:8" s="163" customFormat="1" x14ac:dyDescent="0.25">
      <c r="A43" s="64" t="s">
        <v>237</v>
      </c>
      <c r="B43" s="26"/>
      <c r="C43" s="53">
        <v>54</v>
      </c>
      <c r="D43" s="184"/>
      <c r="E43" s="184"/>
      <c r="F43" s="184"/>
    </row>
    <row r="44" spans="1:8" s="163" customFormat="1" ht="30" x14ac:dyDescent="0.25">
      <c r="A44" s="64" t="s">
        <v>238</v>
      </c>
      <c r="B44" s="26"/>
      <c r="C44" s="53">
        <v>1201</v>
      </c>
      <c r="D44" s="184"/>
      <c r="E44" s="184"/>
      <c r="F44" s="184"/>
    </row>
    <row r="45" spans="1:8" s="163" customFormat="1" x14ac:dyDescent="0.25">
      <c r="A45" s="64" t="s">
        <v>237</v>
      </c>
      <c r="B45" s="26"/>
      <c r="C45" s="53">
        <v>127</v>
      </c>
      <c r="D45" s="184"/>
      <c r="E45" s="184"/>
      <c r="F45" s="184"/>
    </row>
    <row r="46" spans="1:8" s="163" customFormat="1" ht="31.5" customHeight="1" x14ac:dyDescent="0.25">
      <c r="A46" s="60" t="s">
        <v>239</v>
      </c>
      <c r="B46" s="26"/>
      <c r="C46" s="53">
        <f>C47+C48+C50+C52</f>
        <v>27077</v>
      </c>
      <c r="D46" s="184"/>
      <c r="E46" s="184"/>
      <c r="F46" s="184"/>
    </row>
    <row r="47" spans="1:8" s="163" customFormat="1" ht="30" x14ac:dyDescent="0.25">
      <c r="A47" s="64" t="s">
        <v>240</v>
      </c>
      <c r="B47" s="26"/>
      <c r="C47" s="3">
        <v>1000</v>
      </c>
      <c r="D47" s="184"/>
      <c r="E47" s="184"/>
      <c r="F47" s="184"/>
    </row>
    <row r="48" spans="1:8" s="163" customFormat="1" ht="45" x14ac:dyDescent="0.25">
      <c r="A48" s="64" t="s">
        <v>241</v>
      </c>
      <c r="B48" s="26"/>
      <c r="C48" s="53">
        <v>22700</v>
      </c>
      <c r="D48" s="184"/>
      <c r="E48" s="184"/>
      <c r="F48" s="184"/>
      <c r="H48" s="213"/>
    </row>
    <row r="49" spans="1:6" s="163" customFormat="1" x14ac:dyDescent="0.25">
      <c r="A49" s="64" t="s">
        <v>237</v>
      </c>
      <c r="B49" s="26"/>
      <c r="C49" s="53">
        <v>6135</v>
      </c>
      <c r="D49" s="184"/>
      <c r="E49" s="184"/>
      <c r="F49" s="184"/>
    </row>
    <row r="50" spans="1:6" s="163" customFormat="1" ht="45" x14ac:dyDescent="0.25">
      <c r="A50" s="64" t="s">
        <v>242</v>
      </c>
      <c r="B50" s="26"/>
      <c r="C50" s="53">
        <v>3377</v>
      </c>
      <c r="D50" s="184"/>
      <c r="E50" s="184"/>
      <c r="F50" s="184"/>
    </row>
    <row r="51" spans="1:6" s="163" customFormat="1" x14ac:dyDescent="0.25">
      <c r="A51" s="64" t="s">
        <v>237</v>
      </c>
      <c r="B51" s="26"/>
      <c r="C51" s="53">
        <v>2077</v>
      </c>
      <c r="D51" s="184"/>
      <c r="E51" s="184"/>
      <c r="F51" s="184"/>
    </row>
    <row r="52" spans="1:6" s="163" customFormat="1" ht="45" x14ac:dyDescent="0.25">
      <c r="A52" s="60" t="s">
        <v>243</v>
      </c>
      <c r="B52" s="26"/>
      <c r="C52" s="53"/>
      <c r="D52" s="184"/>
      <c r="E52" s="184"/>
      <c r="F52" s="184"/>
    </row>
    <row r="53" spans="1:6" s="163" customFormat="1" ht="30" x14ac:dyDescent="0.25">
      <c r="A53" s="60" t="s">
        <v>244</v>
      </c>
      <c r="B53" s="26"/>
      <c r="C53" s="53"/>
      <c r="D53" s="184"/>
      <c r="E53" s="184"/>
      <c r="F53" s="184"/>
    </row>
    <row r="54" spans="1:6" s="163" customFormat="1" x14ac:dyDescent="0.25">
      <c r="A54" s="27" t="s">
        <v>245</v>
      </c>
      <c r="B54" s="26"/>
      <c r="C54" s="53"/>
      <c r="D54" s="184"/>
      <c r="E54" s="184"/>
      <c r="F54" s="184"/>
    </row>
    <row r="55" spans="1:6" s="163" customFormat="1" x14ac:dyDescent="0.25">
      <c r="A55" s="28" t="s">
        <v>121</v>
      </c>
      <c r="B55" s="59"/>
      <c r="C55" s="53"/>
      <c r="D55" s="184"/>
      <c r="E55" s="184"/>
      <c r="F55" s="184"/>
    </row>
    <row r="56" spans="1:6" s="163" customFormat="1" x14ac:dyDescent="0.25">
      <c r="A56" s="55" t="s">
        <v>160</v>
      </c>
      <c r="B56" s="59"/>
      <c r="C56" s="3"/>
      <c r="D56" s="184"/>
      <c r="E56" s="184"/>
      <c r="F56" s="184"/>
    </row>
    <row r="57" spans="1:6" s="58" customFormat="1" ht="30" x14ac:dyDescent="0.25">
      <c r="A57" s="28" t="s">
        <v>122</v>
      </c>
      <c r="B57" s="57"/>
      <c r="C57" s="3">
        <v>8300</v>
      </c>
      <c r="D57" s="57"/>
      <c r="E57" s="57"/>
      <c r="F57" s="57"/>
    </row>
    <row r="58" spans="1:6" s="58" customFormat="1" ht="30" x14ac:dyDescent="0.25">
      <c r="A58" s="185" t="s">
        <v>246</v>
      </c>
      <c r="B58" s="26"/>
      <c r="C58" s="3">
        <v>910</v>
      </c>
      <c r="D58" s="57"/>
      <c r="E58" s="57"/>
      <c r="F58" s="57"/>
    </row>
    <row r="59" spans="1:6" s="58" customFormat="1" ht="15.75" customHeight="1" x14ac:dyDescent="0.25">
      <c r="A59" s="65"/>
      <c r="B59" s="26"/>
      <c r="C59" s="3"/>
      <c r="D59" s="57"/>
      <c r="E59" s="57"/>
      <c r="F59" s="57"/>
    </row>
    <row r="60" spans="1:6" s="58" customFormat="1" x14ac:dyDescent="0.25">
      <c r="A60" s="66" t="s">
        <v>162</v>
      </c>
      <c r="B60" s="26"/>
      <c r="C60" s="22">
        <f>C37+ROUND(C55*3.2,0)+C57</f>
        <v>43883</v>
      </c>
      <c r="D60" s="57"/>
      <c r="E60" s="57"/>
      <c r="F60" s="57"/>
    </row>
    <row r="61" spans="1:6" s="58" customFormat="1" ht="17.25" customHeight="1" x14ac:dyDescent="0.25">
      <c r="A61" s="257" t="s">
        <v>161</v>
      </c>
      <c r="B61" s="26"/>
      <c r="C61" s="22">
        <f>SUM(C35,C60)</f>
        <v>182313.11396011396</v>
      </c>
      <c r="D61" s="57"/>
      <c r="E61" s="57"/>
      <c r="F61" s="57"/>
    </row>
    <row r="62" spans="1:6" s="58" customFormat="1" ht="17.25" customHeight="1" x14ac:dyDescent="0.25">
      <c r="A62" s="257" t="s">
        <v>124</v>
      </c>
      <c r="B62" s="26"/>
      <c r="C62" s="22">
        <f>SUM(C63:C64)</f>
        <v>30</v>
      </c>
      <c r="D62" s="57"/>
      <c r="E62" s="57"/>
      <c r="F62" s="57"/>
    </row>
    <row r="63" spans="1:6" s="58" customFormat="1" ht="63.75" customHeight="1" x14ac:dyDescent="0.25">
      <c r="A63" s="28" t="s">
        <v>330</v>
      </c>
      <c r="B63" s="26"/>
      <c r="C63" s="3">
        <v>15</v>
      </c>
      <c r="D63" s="57"/>
      <c r="E63" s="57"/>
      <c r="F63" s="57"/>
    </row>
    <row r="64" spans="1:6" s="58" customFormat="1" ht="64.5" customHeight="1" x14ac:dyDescent="0.25">
      <c r="A64" s="28" t="s">
        <v>329</v>
      </c>
      <c r="B64" s="26"/>
      <c r="C64" s="3">
        <v>15</v>
      </c>
      <c r="D64" s="57"/>
      <c r="E64" s="57"/>
      <c r="F64" s="57"/>
    </row>
    <row r="65" spans="1:164" s="58" customFormat="1" ht="17.25" customHeight="1" x14ac:dyDescent="0.25">
      <c r="A65" s="29" t="s">
        <v>7</v>
      </c>
      <c r="B65" s="94"/>
      <c r="C65" s="57"/>
      <c r="D65" s="57"/>
      <c r="E65" s="57"/>
      <c r="F65" s="57"/>
    </row>
    <row r="66" spans="1:164" s="58" customFormat="1" ht="17.25" customHeight="1" x14ac:dyDescent="0.25">
      <c r="A66" s="54" t="s">
        <v>145</v>
      </c>
      <c r="B66" s="94"/>
      <c r="C66" s="57"/>
      <c r="D66" s="57"/>
      <c r="E66" s="57"/>
      <c r="F66" s="57"/>
    </row>
    <row r="67" spans="1:164" s="58" customFormat="1" ht="17.25" customHeight="1" x14ac:dyDescent="0.25">
      <c r="A67" s="32" t="s">
        <v>21</v>
      </c>
      <c r="B67" s="94">
        <v>300</v>
      </c>
      <c r="C67" s="57">
        <v>410</v>
      </c>
      <c r="D67" s="216">
        <v>10</v>
      </c>
      <c r="E67" s="121">
        <f t="shared" ref="E67:E68" si="6">ROUND(F67/B67,0)</f>
        <v>14</v>
      </c>
      <c r="F67" s="3">
        <f t="shared" ref="F67:F68" si="7">ROUND(C67*D67,0)</f>
        <v>4100</v>
      </c>
    </row>
    <row r="68" spans="1:164" s="58" customFormat="1" ht="17.25" customHeight="1" x14ac:dyDescent="0.25">
      <c r="A68" s="32" t="s">
        <v>26</v>
      </c>
      <c r="B68" s="94">
        <v>300</v>
      </c>
      <c r="C68" s="57">
        <v>30</v>
      </c>
      <c r="D68" s="216">
        <v>8.5</v>
      </c>
      <c r="E68" s="121">
        <f t="shared" si="6"/>
        <v>1</v>
      </c>
      <c r="F68" s="3">
        <f t="shared" si="7"/>
        <v>255</v>
      </c>
    </row>
    <row r="69" spans="1:164" s="58" customFormat="1" ht="17.25" customHeight="1" x14ac:dyDescent="0.25">
      <c r="A69" s="43" t="s">
        <v>9</v>
      </c>
      <c r="B69" s="217"/>
      <c r="C69" s="111">
        <f>SUM(C67:C68)</f>
        <v>440</v>
      </c>
      <c r="D69" s="124">
        <f>F69/C69</f>
        <v>9.8977272727272734</v>
      </c>
      <c r="E69" s="123">
        <f t="shared" ref="E69:F69" si="8">SUM(E67:E68)</f>
        <v>15</v>
      </c>
      <c r="F69" s="111">
        <f t="shared" si="8"/>
        <v>4355</v>
      </c>
    </row>
    <row r="70" spans="1:164" s="58" customFormat="1" ht="17.25" customHeight="1" x14ac:dyDescent="0.25">
      <c r="A70" s="54" t="s">
        <v>20</v>
      </c>
      <c r="B70" s="217"/>
      <c r="C70" s="111"/>
      <c r="D70" s="124"/>
      <c r="E70" s="123"/>
      <c r="F70" s="111"/>
    </row>
    <row r="71" spans="1:164" s="58" customFormat="1" ht="16.5" customHeight="1" x14ac:dyDescent="0.25">
      <c r="A71" s="1" t="s">
        <v>21</v>
      </c>
      <c r="B71" s="215">
        <v>240</v>
      </c>
      <c r="C71" s="170">
        <v>650</v>
      </c>
      <c r="D71" s="219">
        <v>8</v>
      </c>
      <c r="E71" s="166">
        <f>ROUND(F71/B71,0)</f>
        <v>22</v>
      </c>
      <c r="F71" s="3">
        <f>ROUND(C71*D71,0)</f>
        <v>5200</v>
      </c>
    </row>
    <row r="72" spans="1:164" s="58" customFormat="1" ht="16.5" customHeight="1" x14ac:dyDescent="0.25">
      <c r="A72" s="265" t="s">
        <v>147</v>
      </c>
      <c r="B72" s="747"/>
      <c r="C72" s="136">
        <f>SUM(C71)</f>
        <v>650</v>
      </c>
      <c r="D72" s="124">
        <f t="shared" ref="D72:D73" si="9">F72/C72</f>
        <v>8</v>
      </c>
      <c r="E72" s="136">
        <f t="shared" ref="E72:F72" si="10">SUM(E71)</f>
        <v>22</v>
      </c>
      <c r="F72" s="136">
        <f t="shared" si="10"/>
        <v>5200</v>
      </c>
    </row>
    <row r="73" spans="1:164" ht="22.5" customHeight="1" x14ac:dyDescent="0.25">
      <c r="A73" s="87" t="s">
        <v>119</v>
      </c>
      <c r="B73" s="748"/>
      <c r="C73" s="59">
        <f>C72+C69</f>
        <v>1090</v>
      </c>
      <c r="D73" s="124">
        <f t="shared" si="9"/>
        <v>8.7660550458715605</v>
      </c>
      <c r="E73" s="749">
        <f>E72+E69</f>
        <v>37</v>
      </c>
      <c r="F73" s="749">
        <f>F72+F69</f>
        <v>9555</v>
      </c>
    </row>
    <row r="74" spans="1:164" ht="18.75" customHeight="1" x14ac:dyDescent="0.25">
      <c r="A74" s="266" t="s">
        <v>93</v>
      </c>
      <c r="B74" s="146"/>
      <c r="C74" s="79">
        <f>C75+C77</f>
        <v>9375</v>
      </c>
      <c r="D74" s="93"/>
      <c r="E74" s="146"/>
      <c r="F74" s="146"/>
    </row>
    <row r="75" spans="1:164" x14ac:dyDescent="0.25">
      <c r="A75" s="251" t="s">
        <v>179</v>
      </c>
      <c r="B75" s="153"/>
      <c r="C75" s="69">
        <f>C76</f>
        <v>9373</v>
      </c>
      <c r="D75" s="71"/>
      <c r="E75" s="267"/>
      <c r="F75" s="153"/>
    </row>
    <row r="76" spans="1:164" x14ac:dyDescent="0.25">
      <c r="A76" s="155" t="s">
        <v>180</v>
      </c>
      <c r="B76" s="153"/>
      <c r="C76" s="120">
        <v>9373</v>
      </c>
      <c r="D76" s="153"/>
      <c r="E76" s="153"/>
      <c r="F76" s="153"/>
    </row>
    <row r="77" spans="1:164" x14ac:dyDescent="0.25">
      <c r="A77" s="154" t="s">
        <v>181</v>
      </c>
      <c r="B77" s="153"/>
      <c r="C77" s="156">
        <f>C78+C79</f>
        <v>2</v>
      </c>
      <c r="D77" s="153"/>
      <c r="E77" s="153"/>
      <c r="F77" s="153"/>
    </row>
    <row r="78" spans="1:164" ht="30" x14ac:dyDescent="0.25">
      <c r="A78" s="155" t="s">
        <v>182</v>
      </c>
      <c r="B78" s="153"/>
      <c r="C78" s="157">
        <v>2</v>
      </c>
      <c r="D78" s="153"/>
      <c r="E78" s="153"/>
      <c r="F78" s="153"/>
    </row>
    <row r="79" spans="1:164" ht="15.75" thickBot="1" x14ac:dyDescent="0.3">
      <c r="A79" s="158" t="s">
        <v>183</v>
      </c>
      <c r="B79" s="159"/>
      <c r="C79" s="750"/>
      <c r="D79" s="159"/>
      <c r="E79" s="159"/>
      <c r="F79" s="159"/>
    </row>
    <row r="80" spans="1:164" s="141" customFormat="1" ht="17.25" customHeight="1" thickBot="1" x14ac:dyDescent="0.3">
      <c r="A80" s="565" t="s">
        <v>10</v>
      </c>
      <c r="B80" s="637"/>
      <c r="C80" s="901"/>
      <c r="D80" s="902"/>
      <c r="E80" s="902"/>
      <c r="F80" s="902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1496062992125984" bottom="0.19685039370078741" header="0" footer="0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Normal="100" zoomScaleSheetLayoutView="80" workbookViewId="0">
      <pane ySplit="7" topLeftCell="A8" activePane="bottomLeft" state="frozen"/>
      <selection sqref="A1:XFD1048576"/>
      <selection pane="bottomLeft" activeCell="C11" sqref="C11"/>
    </sheetView>
  </sheetViews>
  <sheetFormatPr defaultColWidth="20.5703125" defaultRowHeight="15" x14ac:dyDescent="0.25"/>
  <cols>
    <col min="1" max="1" width="46.42578125" style="115" customWidth="1"/>
    <col min="2" max="2" width="11.28515625" style="115" customWidth="1"/>
    <col min="3" max="3" width="13.85546875" style="115" customWidth="1"/>
    <col min="4" max="4" width="11.28515625" style="115" customWidth="1"/>
    <col min="5" max="5" width="16.28515625" style="115" customWidth="1"/>
    <col min="6" max="6" width="11.5703125" style="115" customWidth="1"/>
    <col min="7" max="16384" width="20.5703125" style="115"/>
  </cols>
  <sheetData>
    <row r="1" spans="1:6" s="80" customFormat="1" ht="15.75" x14ac:dyDescent="0.25">
      <c r="B1" s="81"/>
      <c r="C1" s="81"/>
      <c r="E1" s="162"/>
    </row>
    <row r="2" spans="1:6" s="80" customFormat="1" ht="31.5" customHeight="1" x14ac:dyDescent="0.25">
      <c r="A2" s="911" t="s">
        <v>336</v>
      </c>
      <c r="B2" s="911"/>
      <c r="C2" s="911"/>
      <c r="D2" s="911"/>
      <c r="E2" s="911"/>
      <c r="F2" s="911"/>
    </row>
    <row r="3" spans="1:6" ht="15.75" customHeight="1" thickBot="1" x14ac:dyDescent="0.3">
      <c r="A3" s="950"/>
      <c r="B3" s="950"/>
      <c r="C3" s="950"/>
      <c r="D3" s="950"/>
      <c r="E3" s="950"/>
      <c r="F3" s="950"/>
    </row>
    <row r="4" spans="1:6" ht="35.25" customHeight="1" x14ac:dyDescent="0.3">
      <c r="A4" s="8" t="s">
        <v>187</v>
      </c>
      <c r="B4" s="916" t="s">
        <v>1</v>
      </c>
      <c r="C4" s="928" t="s">
        <v>294</v>
      </c>
      <c r="D4" s="922" t="s">
        <v>0</v>
      </c>
      <c r="E4" s="916" t="s">
        <v>2</v>
      </c>
      <c r="F4" s="919" t="s">
        <v>226</v>
      </c>
    </row>
    <row r="5" spans="1:6" ht="19.5" customHeight="1" x14ac:dyDescent="0.3">
      <c r="A5" s="9"/>
      <c r="B5" s="917"/>
      <c r="C5" s="929"/>
      <c r="D5" s="923"/>
      <c r="E5" s="917"/>
      <c r="F5" s="920"/>
    </row>
    <row r="6" spans="1:6" ht="25.5" customHeight="1" thickBot="1" x14ac:dyDescent="0.3">
      <c r="A6" s="10" t="s">
        <v>3</v>
      </c>
      <c r="B6" s="918"/>
      <c r="C6" s="930"/>
      <c r="D6" s="924"/>
      <c r="E6" s="918"/>
      <c r="F6" s="921"/>
    </row>
    <row r="7" spans="1:6" s="78" customFormat="1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33.75" customHeight="1" x14ac:dyDescent="0.25">
      <c r="A8" s="263" t="s">
        <v>194</v>
      </c>
      <c r="B8" s="264"/>
      <c r="C8" s="57"/>
      <c r="D8" s="57"/>
      <c r="E8" s="57"/>
      <c r="F8" s="57"/>
    </row>
    <row r="9" spans="1:6" x14ac:dyDescent="0.25">
      <c r="A9" s="83" t="s">
        <v>4</v>
      </c>
      <c r="B9" s="146"/>
      <c r="C9" s="120"/>
      <c r="D9" s="128"/>
      <c r="E9" s="57"/>
      <c r="F9" s="57"/>
    </row>
    <row r="10" spans="1:6" x14ac:dyDescent="0.25">
      <c r="A10" s="71" t="s">
        <v>21</v>
      </c>
      <c r="B10" s="2">
        <v>340</v>
      </c>
      <c r="C10" s="120">
        <v>324</v>
      </c>
      <c r="D10" s="128">
        <v>10.6</v>
      </c>
      <c r="E10" s="57">
        <f t="shared" ref="E10" si="0">ROUND(F10/B10,0)</f>
        <v>10</v>
      </c>
      <c r="F10" s="3">
        <f t="shared" ref="F10:F17" si="1">ROUND(C10*D10,0)</f>
        <v>3434</v>
      </c>
    </row>
    <row r="11" spans="1:6" x14ac:dyDescent="0.25">
      <c r="A11" s="71" t="s">
        <v>57</v>
      </c>
      <c r="B11" s="2">
        <v>340</v>
      </c>
      <c r="C11" s="120">
        <v>90</v>
      </c>
      <c r="D11" s="128">
        <v>11</v>
      </c>
      <c r="E11" s="57">
        <f t="shared" ref="E11:E16" si="2">ROUND(F11/B11,0)</f>
        <v>3</v>
      </c>
      <c r="F11" s="3">
        <f t="shared" ref="F11:F16" si="3">ROUND(C11*D11,0)</f>
        <v>990</v>
      </c>
    </row>
    <row r="12" spans="1:6" x14ac:dyDescent="0.25">
      <c r="A12" s="71" t="s">
        <v>11</v>
      </c>
      <c r="B12" s="2">
        <v>340</v>
      </c>
      <c r="C12" s="120">
        <v>420</v>
      </c>
      <c r="D12" s="128">
        <v>8.5</v>
      </c>
      <c r="E12" s="57">
        <f t="shared" si="2"/>
        <v>11</v>
      </c>
      <c r="F12" s="3">
        <f t="shared" si="3"/>
        <v>3570</v>
      </c>
    </row>
    <row r="13" spans="1:6" x14ac:dyDescent="0.25">
      <c r="A13" s="71" t="s">
        <v>23</v>
      </c>
      <c r="B13" s="2">
        <v>340</v>
      </c>
      <c r="C13" s="120">
        <v>175</v>
      </c>
      <c r="D13" s="128">
        <v>5.5</v>
      </c>
      <c r="E13" s="57">
        <f t="shared" si="2"/>
        <v>3</v>
      </c>
      <c r="F13" s="3">
        <f t="shared" si="3"/>
        <v>963</v>
      </c>
    </row>
    <row r="14" spans="1:6" x14ac:dyDescent="0.25">
      <c r="A14" s="71" t="s">
        <v>102</v>
      </c>
      <c r="B14" s="2">
        <v>270</v>
      </c>
      <c r="C14" s="120">
        <v>320</v>
      </c>
      <c r="D14" s="128">
        <v>7</v>
      </c>
      <c r="E14" s="57">
        <f t="shared" si="2"/>
        <v>8</v>
      </c>
      <c r="F14" s="3">
        <f t="shared" si="3"/>
        <v>2240</v>
      </c>
    </row>
    <row r="15" spans="1:6" x14ac:dyDescent="0.25">
      <c r="A15" s="71" t="s">
        <v>24</v>
      </c>
      <c r="B15" s="2">
        <v>340</v>
      </c>
      <c r="C15" s="120">
        <v>70</v>
      </c>
      <c r="D15" s="128">
        <v>8.6</v>
      </c>
      <c r="E15" s="57">
        <f t="shared" si="2"/>
        <v>2</v>
      </c>
      <c r="F15" s="3">
        <f t="shared" si="3"/>
        <v>602</v>
      </c>
    </row>
    <row r="16" spans="1:6" x14ac:dyDescent="0.25">
      <c r="A16" s="71" t="s">
        <v>28</v>
      </c>
      <c r="B16" s="2">
        <v>300</v>
      </c>
      <c r="C16" s="120">
        <v>41</v>
      </c>
      <c r="D16" s="128">
        <v>9.5</v>
      </c>
      <c r="E16" s="57">
        <f t="shared" si="2"/>
        <v>1</v>
      </c>
      <c r="F16" s="3">
        <f t="shared" si="3"/>
        <v>390</v>
      </c>
    </row>
    <row r="17" spans="1:7" ht="15" hidden="1" customHeight="1" x14ac:dyDescent="0.25">
      <c r="A17" s="71" t="s">
        <v>26</v>
      </c>
      <c r="B17" s="2">
        <v>320</v>
      </c>
      <c r="C17" s="120">
        <v>180</v>
      </c>
      <c r="D17" s="128">
        <v>9.5</v>
      </c>
      <c r="E17" s="57"/>
      <c r="F17" s="3">
        <f t="shared" si="1"/>
        <v>1710</v>
      </c>
    </row>
    <row r="18" spans="1:7" s="58" customFormat="1" ht="15" customHeight="1" x14ac:dyDescent="0.2">
      <c r="A18" s="66" t="s">
        <v>5</v>
      </c>
      <c r="B18" s="77"/>
      <c r="C18" s="59">
        <f>SUM(C10:C17)</f>
        <v>1620</v>
      </c>
      <c r="D18" s="268">
        <f>F18/C18</f>
        <v>8.5796296296296291</v>
      </c>
      <c r="E18" s="59">
        <f>SUM(E10:E17)</f>
        <v>38</v>
      </c>
      <c r="F18" s="59">
        <f>SUM(F10:F17)</f>
        <v>13899</v>
      </c>
    </row>
    <row r="19" spans="1:7" s="24" customFormat="1" ht="15" hidden="1" customHeight="1" x14ac:dyDescent="0.25">
      <c r="A19" s="4" t="s">
        <v>219</v>
      </c>
      <c r="B19" s="5">
        <v>350</v>
      </c>
      <c r="C19" s="17"/>
      <c r="D19" s="18"/>
      <c r="E19" s="3"/>
      <c r="F19" s="17"/>
    </row>
    <row r="20" spans="1:7" s="24" customFormat="1" ht="42.75" hidden="1" customHeight="1" x14ac:dyDescent="0.2">
      <c r="A20" s="19" t="s">
        <v>220</v>
      </c>
      <c r="B20" s="20"/>
      <c r="C20" s="23">
        <f t="shared" ref="C20" si="4">C18+C19</f>
        <v>1620</v>
      </c>
      <c r="D20" s="21" t="e">
        <f>#REF!/#REF!</f>
        <v>#REF!</v>
      </c>
      <c r="E20" s="23">
        <f t="shared" ref="E20:F20" si="5">E18+E19</f>
        <v>38</v>
      </c>
      <c r="F20" s="23">
        <f t="shared" si="5"/>
        <v>13899</v>
      </c>
    </row>
    <row r="21" spans="1:7" s="58" customFormat="1" x14ac:dyDescent="0.25">
      <c r="A21" s="25" t="s">
        <v>227</v>
      </c>
      <c r="B21" s="25"/>
      <c r="C21" s="89"/>
      <c r="D21" s="269"/>
      <c r="E21" s="269"/>
      <c r="F21" s="57"/>
    </row>
    <row r="22" spans="1:7" s="58" customFormat="1" x14ac:dyDescent="0.25">
      <c r="A22" s="27" t="s">
        <v>123</v>
      </c>
      <c r="B22" s="59"/>
      <c r="C22" s="57">
        <f>SUM(C24,C25,C26,C27)+C23/2.7</f>
        <v>18691.111111111109</v>
      </c>
      <c r="D22" s="269"/>
      <c r="E22" s="269"/>
      <c r="F22" s="57"/>
    </row>
    <row r="23" spans="1:7" s="58" customFormat="1" x14ac:dyDescent="0.25">
      <c r="A23" s="27" t="s">
        <v>327</v>
      </c>
      <c r="B23" s="30"/>
      <c r="C23" s="3">
        <v>3000</v>
      </c>
      <c r="D23" s="30"/>
      <c r="E23" s="30"/>
      <c r="F23" s="30"/>
    </row>
    <row r="24" spans="1:7" s="58" customFormat="1" x14ac:dyDescent="0.25">
      <c r="A24" s="60" t="s">
        <v>228</v>
      </c>
      <c r="B24" s="59"/>
      <c r="C24" s="57"/>
      <c r="D24" s="269"/>
      <c r="E24" s="269"/>
      <c r="F24" s="57"/>
    </row>
    <row r="25" spans="1:7" s="58" customFormat="1" ht="30" x14ac:dyDescent="0.25">
      <c r="A25" s="60" t="s">
        <v>229</v>
      </c>
      <c r="B25" s="59"/>
      <c r="C25" s="57">
        <v>6000</v>
      </c>
      <c r="D25" s="269"/>
      <c r="E25" s="269"/>
      <c r="F25" s="57"/>
    </row>
    <row r="26" spans="1:7" s="58" customFormat="1" ht="30" x14ac:dyDescent="0.25">
      <c r="A26" s="60" t="s">
        <v>230</v>
      </c>
      <c r="B26" s="59"/>
      <c r="C26" s="57">
        <v>80</v>
      </c>
      <c r="D26" s="269"/>
      <c r="E26" s="269"/>
      <c r="F26" s="57"/>
    </row>
    <row r="27" spans="1:7" s="58" customFormat="1" x14ac:dyDescent="0.25">
      <c r="A27" s="27" t="s">
        <v>231</v>
      </c>
      <c r="B27" s="59"/>
      <c r="C27" s="57">
        <v>11500</v>
      </c>
      <c r="D27" s="269"/>
      <c r="E27" s="269"/>
      <c r="F27" s="57"/>
    </row>
    <row r="28" spans="1:7" s="58" customFormat="1" ht="45" x14ac:dyDescent="0.25">
      <c r="A28" s="27" t="s">
        <v>326</v>
      </c>
      <c r="B28" s="59"/>
      <c r="C28" s="17">
        <v>765</v>
      </c>
      <c r="D28" s="57"/>
      <c r="E28" s="57"/>
      <c r="F28" s="57"/>
      <c r="G28" s="90"/>
    </row>
    <row r="29" spans="1:7" s="58" customFormat="1" x14ac:dyDescent="0.25">
      <c r="A29" s="28" t="s">
        <v>121</v>
      </c>
      <c r="B29" s="57"/>
      <c r="C29" s="17">
        <f>C30+C31</f>
        <v>12852.941176470587</v>
      </c>
      <c r="D29" s="269"/>
      <c r="E29" s="269"/>
      <c r="F29" s="57"/>
    </row>
    <row r="30" spans="1:7" s="58" customFormat="1" x14ac:dyDescent="0.25">
      <c r="A30" s="28" t="s">
        <v>298</v>
      </c>
      <c r="B30" s="57"/>
      <c r="C30" s="17">
        <v>10500</v>
      </c>
      <c r="D30" s="269"/>
      <c r="E30" s="269"/>
      <c r="F30" s="57"/>
      <c r="G30" s="132"/>
    </row>
    <row r="31" spans="1:7" s="58" customFormat="1" x14ac:dyDescent="0.25">
      <c r="A31" s="28" t="s">
        <v>300</v>
      </c>
      <c r="B31" s="57"/>
      <c r="C31" s="17">
        <f>C32/8.5</f>
        <v>2352.9411764705883</v>
      </c>
      <c r="D31" s="269"/>
      <c r="E31" s="269"/>
      <c r="F31" s="57"/>
      <c r="G31" s="78"/>
    </row>
    <row r="32" spans="1:7" s="58" customFormat="1" x14ac:dyDescent="0.25">
      <c r="A32" s="55" t="s">
        <v>299</v>
      </c>
      <c r="B32" s="57"/>
      <c r="C32" s="17">
        <v>20000</v>
      </c>
      <c r="D32" s="269"/>
      <c r="E32" s="269"/>
      <c r="F32" s="57"/>
      <c r="G32" s="133"/>
    </row>
    <row r="33" spans="1:6" s="58" customFormat="1" x14ac:dyDescent="0.25">
      <c r="A33" s="61" t="s">
        <v>232</v>
      </c>
      <c r="B33" s="62"/>
      <c r="C33" s="59">
        <f>C22+ROUND(C30*3.2,0)+C32/3.9</f>
        <v>57419.316239316235</v>
      </c>
      <c r="D33" s="269"/>
      <c r="E33" s="269"/>
      <c r="F33" s="57"/>
    </row>
    <row r="34" spans="1:6" s="58" customFormat="1" x14ac:dyDescent="0.25">
      <c r="A34" s="25" t="s">
        <v>163</v>
      </c>
      <c r="B34" s="26"/>
      <c r="C34" s="3"/>
      <c r="D34" s="269"/>
      <c r="E34" s="269"/>
      <c r="F34" s="57"/>
    </row>
    <row r="35" spans="1:6" s="58" customFormat="1" x14ac:dyDescent="0.25">
      <c r="A35" s="318" t="s">
        <v>123</v>
      </c>
      <c r="B35" s="26"/>
      <c r="C35" s="3">
        <f>SUM(C36,C37,C44,C50,C51,C52)</f>
        <v>9328</v>
      </c>
      <c r="D35" s="269"/>
      <c r="E35" s="269"/>
      <c r="F35" s="57"/>
    </row>
    <row r="36" spans="1:6" s="58" customFormat="1" x14ac:dyDescent="0.25">
      <c r="A36" s="318" t="s">
        <v>228</v>
      </c>
      <c r="B36" s="26"/>
      <c r="C36" s="3"/>
      <c r="D36" s="269"/>
      <c r="E36" s="269"/>
      <c r="F36" s="57"/>
    </row>
    <row r="37" spans="1:6" s="58" customFormat="1" ht="30" x14ac:dyDescent="0.25">
      <c r="A37" s="319" t="s">
        <v>233</v>
      </c>
      <c r="B37" s="26"/>
      <c r="C37" s="3">
        <f>C38+C39+C40+C42</f>
        <v>2388</v>
      </c>
      <c r="D37" s="269"/>
      <c r="E37" s="269"/>
      <c r="F37" s="57"/>
    </row>
    <row r="38" spans="1:6" s="58" customFormat="1" ht="30" x14ac:dyDescent="0.25">
      <c r="A38" s="319" t="s">
        <v>234</v>
      </c>
      <c r="B38" s="26"/>
      <c r="C38" s="57">
        <v>1437</v>
      </c>
      <c r="D38" s="269"/>
      <c r="E38" s="269"/>
      <c r="F38" s="57"/>
    </row>
    <row r="39" spans="1:6" s="58" customFormat="1" ht="30" x14ac:dyDescent="0.25">
      <c r="A39" s="319" t="s">
        <v>235</v>
      </c>
      <c r="B39" s="26"/>
      <c r="C39" s="57">
        <v>431</v>
      </c>
      <c r="D39" s="269"/>
      <c r="E39" s="269"/>
      <c r="F39" s="57"/>
    </row>
    <row r="40" spans="1:6" s="58" customFormat="1" ht="45" x14ac:dyDescent="0.25">
      <c r="A40" s="319" t="s">
        <v>236</v>
      </c>
      <c r="B40" s="26"/>
      <c r="C40" s="57">
        <v>150</v>
      </c>
      <c r="D40" s="269"/>
      <c r="E40" s="269"/>
      <c r="F40" s="57"/>
    </row>
    <row r="41" spans="1:6" s="58" customFormat="1" x14ac:dyDescent="0.25">
      <c r="A41" s="60" t="s">
        <v>237</v>
      </c>
      <c r="B41" s="26"/>
      <c r="C41" s="57">
        <v>20</v>
      </c>
      <c r="D41" s="269"/>
      <c r="E41" s="269"/>
      <c r="F41" s="57"/>
    </row>
    <row r="42" spans="1:6" s="58" customFormat="1" ht="30" x14ac:dyDescent="0.25">
      <c r="A42" s="319" t="s">
        <v>238</v>
      </c>
      <c r="B42" s="26"/>
      <c r="C42" s="57">
        <v>370</v>
      </c>
      <c r="D42" s="269"/>
      <c r="E42" s="269"/>
      <c r="F42" s="57"/>
    </row>
    <row r="43" spans="1:6" s="58" customFormat="1" x14ac:dyDescent="0.25">
      <c r="A43" s="60" t="s">
        <v>237</v>
      </c>
      <c r="B43" s="26"/>
      <c r="C43" s="91">
        <v>40</v>
      </c>
      <c r="D43" s="269"/>
      <c r="E43" s="269"/>
      <c r="F43" s="57"/>
    </row>
    <row r="44" spans="1:6" s="58" customFormat="1" ht="30" x14ac:dyDescent="0.25">
      <c r="A44" s="319" t="s">
        <v>239</v>
      </c>
      <c r="B44" s="26"/>
      <c r="C44" s="3">
        <f>SUM(C45,C46,C48)</f>
        <v>6940</v>
      </c>
      <c r="D44" s="269"/>
      <c r="E44" s="269"/>
      <c r="F44" s="57"/>
    </row>
    <row r="45" spans="1:6" s="58" customFormat="1" ht="30" x14ac:dyDescent="0.25">
      <c r="A45" s="319" t="s">
        <v>240</v>
      </c>
      <c r="B45" s="26"/>
      <c r="C45" s="3">
        <v>200</v>
      </c>
      <c r="D45" s="269"/>
      <c r="E45" s="269"/>
      <c r="F45" s="57"/>
    </row>
    <row r="46" spans="1:6" s="58" customFormat="1" ht="60" x14ac:dyDescent="0.25">
      <c r="A46" s="319" t="s">
        <v>241</v>
      </c>
      <c r="B46" s="26"/>
      <c r="C46" s="53">
        <v>6640</v>
      </c>
      <c r="D46" s="269"/>
      <c r="E46" s="269"/>
      <c r="F46" s="57"/>
    </row>
    <row r="47" spans="1:6" s="58" customFormat="1" x14ac:dyDescent="0.25">
      <c r="A47" s="60" t="s">
        <v>237</v>
      </c>
      <c r="B47" s="26"/>
      <c r="C47" s="53">
        <v>1328</v>
      </c>
      <c r="D47" s="269"/>
      <c r="E47" s="269"/>
      <c r="F47" s="57"/>
    </row>
    <row r="48" spans="1:6" s="58" customFormat="1" ht="45" x14ac:dyDescent="0.25">
      <c r="A48" s="319" t="s">
        <v>242</v>
      </c>
      <c r="B48" s="26"/>
      <c r="C48" s="53">
        <v>100</v>
      </c>
      <c r="D48" s="269"/>
      <c r="E48" s="269"/>
      <c r="F48" s="57"/>
    </row>
    <row r="49" spans="1:6" s="58" customFormat="1" x14ac:dyDescent="0.25">
      <c r="A49" s="60" t="s">
        <v>237</v>
      </c>
      <c r="B49" s="26"/>
      <c r="C49" s="53">
        <v>91</v>
      </c>
      <c r="D49" s="269"/>
      <c r="E49" s="269"/>
      <c r="F49" s="57"/>
    </row>
    <row r="50" spans="1:6" s="58" customFormat="1" ht="30" x14ac:dyDescent="0.25">
      <c r="A50" s="319" t="s">
        <v>243</v>
      </c>
      <c r="B50" s="26"/>
      <c r="C50" s="3"/>
      <c r="D50" s="269"/>
      <c r="E50" s="269"/>
      <c r="F50" s="57"/>
    </row>
    <row r="51" spans="1:6" s="58" customFormat="1" ht="30" x14ac:dyDescent="0.25">
      <c r="A51" s="319" t="s">
        <v>244</v>
      </c>
      <c r="B51" s="26"/>
      <c r="C51" s="3"/>
      <c r="D51" s="269"/>
      <c r="E51" s="269"/>
      <c r="F51" s="57"/>
    </row>
    <row r="52" spans="1:6" s="58" customFormat="1" x14ac:dyDescent="0.25">
      <c r="A52" s="318" t="s">
        <v>245</v>
      </c>
      <c r="B52" s="26"/>
      <c r="C52" s="3"/>
      <c r="D52" s="269"/>
      <c r="E52" s="269"/>
      <c r="F52" s="57"/>
    </row>
    <row r="53" spans="1:6" s="58" customFormat="1" x14ac:dyDescent="0.25">
      <c r="A53" s="32" t="s">
        <v>121</v>
      </c>
      <c r="B53" s="59"/>
      <c r="C53" s="57"/>
      <c r="D53" s="269"/>
      <c r="E53" s="269"/>
      <c r="F53" s="57"/>
    </row>
    <row r="54" spans="1:6" s="58" customFormat="1" x14ac:dyDescent="0.25">
      <c r="A54" s="32" t="s">
        <v>160</v>
      </c>
      <c r="B54" s="59"/>
      <c r="C54" s="91"/>
      <c r="D54" s="269"/>
      <c r="E54" s="269"/>
      <c r="F54" s="57"/>
    </row>
    <row r="55" spans="1:6" s="58" customFormat="1" ht="30" x14ac:dyDescent="0.25">
      <c r="A55" s="32" t="s">
        <v>122</v>
      </c>
      <c r="B55" s="57"/>
      <c r="C55" s="3">
        <v>5000</v>
      </c>
      <c r="D55" s="269"/>
      <c r="E55" s="269"/>
      <c r="F55" s="57"/>
    </row>
    <row r="56" spans="1:6" s="58" customFormat="1" x14ac:dyDescent="0.25">
      <c r="A56" s="32" t="s">
        <v>246</v>
      </c>
      <c r="B56" s="26"/>
      <c r="C56" s="3"/>
      <c r="D56" s="269"/>
      <c r="E56" s="269"/>
      <c r="F56" s="57"/>
    </row>
    <row r="57" spans="1:6" s="58" customFormat="1" x14ac:dyDescent="0.25">
      <c r="A57" s="320"/>
      <c r="B57" s="26"/>
      <c r="C57" s="3"/>
      <c r="D57" s="269"/>
      <c r="E57" s="269"/>
      <c r="F57" s="57"/>
    </row>
    <row r="58" spans="1:6" s="58" customFormat="1" x14ac:dyDescent="0.25">
      <c r="A58" s="66" t="s">
        <v>162</v>
      </c>
      <c r="B58" s="26"/>
      <c r="C58" s="22">
        <f>C35+ROUND(C53*3.2,0)+C55</f>
        <v>14328</v>
      </c>
      <c r="D58" s="269"/>
      <c r="E58" s="269"/>
      <c r="F58" s="57"/>
    </row>
    <row r="59" spans="1:6" s="58" customFormat="1" ht="15" customHeight="1" x14ac:dyDescent="0.25">
      <c r="A59" s="67" t="s">
        <v>161</v>
      </c>
      <c r="B59" s="26"/>
      <c r="C59" s="22">
        <f>SUM(C33,C58)</f>
        <v>71747.316239316235</v>
      </c>
      <c r="D59" s="269"/>
      <c r="E59" s="269"/>
      <c r="F59" s="57"/>
    </row>
    <row r="60" spans="1:6" s="58" customFormat="1" ht="15" customHeight="1" x14ac:dyDescent="0.25">
      <c r="A60" s="43" t="s">
        <v>7</v>
      </c>
      <c r="B60" s="108"/>
      <c r="C60" s="108"/>
      <c r="D60" s="270"/>
      <c r="E60" s="269"/>
      <c r="F60" s="57"/>
    </row>
    <row r="61" spans="1:6" s="58" customFormat="1" ht="15" customHeight="1" x14ac:dyDescent="0.3">
      <c r="A61" s="101" t="s">
        <v>145</v>
      </c>
      <c r="B61" s="271"/>
      <c r="C61" s="272"/>
      <c r="D61" s="269"/>
      <c r="E61" s="269"/>
      <c r="F61" s="57"/>
    </row>
    <row r="62" spans="1:6" s="58" customFormat="1" ht="15" customHeight="1" x14ac:dyDescent="0.25">
      <c r="A62" s="28" t="s">
        <v>21</v>
      </c>
      <c r="B62" s="121">
        <v>300</v>
      </c>
      <c r="C62" s="120">
        <v>190</v>
      </c>
      <c r="D62" s="273">
        <v>10</v>
      </c>
      <c r="E62" s="57">
        <f>ROUND(F62/B62,0)</f>
        <v>6</v>
      </c>
      <c r="F62" s="3">
        <f>ROUND(C62*D62,0)</f>
        <v>1900</v>
      </c>
    </row>
    <row r="63" spans="1:6" s="58" customFormat="1" ht="15" customHeight="1" x14ac:dyDescent="0.25">
      <c r="A63" s="28" t="s">
        <v>11</v>
      </c>
      <c r="B63" s="121">
        <v>300</v>
      </c>
      <c r="C63" s="120">
        <v>150</v>
      </c>
      <c r="D63" s="273">
        <v>10</v>
      </c>
      <c r="E63" s="57">
        <f>ROUND(F63/B63,0)</f>
        <v>5</v>
      </c>
      <c r="F63" s="3">
        <f>ROUND(C63*D63,0)</f>
        <v>1500</v>
      </c>
    </row>
    <row r="64" spans="1:6" s="58" customFormat="1" ht="14.25" customHeight="1" x14ac:dyDescent="0.35">
      <c r="A64" s="274" t="s">
        <v>9</v>
      </c>
      <c r="B64" s="275"/>
      <c r="C64" s="276">
        <f>SUM(C62:C63)</f>
        <v>340</v>
      </c>
      <c r="D64" s="277">
        <f>F64/C64</f>
        <v>10</v>
      </c>
      <c r="E64" s="276">
        <f t="shared" ref="E64:F64" si="6">SUM(E62:E63)</f>
        <v>11</v>
      </c>
      <c r="F64" s="276">
        <f t="shared" si="6"/>
        <v>3400</v>
      </c>
    </row>
    <row r="65" spans="1:44" s="58" customFormat="1" ht="15" customHeight="1" x14ac:dyDescent="0.25">
      <c r="A65" s="237" t="s">
        <v>20</v>
      </c>
      <c r="B65" s="108"/>
      <c r="C65" s="108"/>
      <c r="D65" s="269"/>
      <c r="E65" s="269"/>
      <c r="F65" s="57"/>
    </row>
    <row r="66" spans="1:44" s="58" customFormat="1" ht="16.5" customHeight="1" x14ac:dyDescent="0.25">
      <c r="A66" s="1" t="s">
        <v>37</v>
      </c>
      <c r="B66" s="108">
        <v>240</v>
      </c>
      <c r="C66" s="120">
        <v>198</v>
      </c>
      <c r="D66" s="128">
        <v>8</v>
      </c>
      <c r="E66" s="57">
        <f>ROUND(F66/B66,0)</f>
        <v>7</v>
      </c>
      <c r="F66" s="3">
        <f>ROUND(C66*D66,0)</f>
        <v>1584</v>
      </c>
    </row>
    <row r="67" spans="1:44" s="58" customFormat="1" ht="18" customHeight="1" x14ac:dyDescent="0.25">
      <c r="A67" s="238" t="s">
        <v>147</v>
      </c>
      <c r="B67" s="108"/>
      <c r="C67" s="337">
        <f t="shared" ref="C67" si="7">C66</f>
        <v>198</v>
      </c>
      <c r="D67" s="279">
        <f t="shared" ref="D67:F67" si="8">D66</f>
        <v>8</v>
      </c>
      <c r="E67" s="337">
        <f t="shared" si="8"/>
        <v>7</v>
      </c>
      <c r="F67" s="337">
        <f t="shared" si="8"/>
        <v>1584</v>
      </c>
    </row>
    <row r="68" spans="1:44" s="58" customFormat="1" ht="18" customHeight="1" x14ac:dyDescent="0.25">
      <c r="A68" s="239" t="s">
        <v>118</v>
      </c>
      <c r="B68" s="108"/>
      <c r="C68" s="278">
        <f t="shared" ref="C68" si="9">C64+C67</f>
        <v>538</v>
      </c>
      <c r="D68" s="279">
        <f>F68/C68</f>
        <v>9.2639405204460967</v>
      </c>
      <c r="E68" s="278">
        <f>E64+E67</f>
        <v>18</v>
      </c>
      <c r="F68" s="278">
        <f t="shared" ref="F68" si="10">F67+F64</f>
        <v>4984</v>
      </c>
    </row>
    <row r="69" spans="1:44" ht="18.75" customHeight="1" x14ac:dyDescent="0.25">
      <c r="A69" s="266" t="s">
        <v>93</v>
      </c>
      <c r="B69" s="146"/>
      <c r="C69" s="79">
        <f>C70+C72</f>
        <v>2200</v>
      </c>
      <c r="D69" s="269"/>
      <c r="E69" s="269"/>
      <c r="F69" s="146"/>
    </row>
    <row r="70" spans="1:44" x14ac:dyDescent="0.25">
      <c r="A70" s="251" t="s">
        <v>179</v>
      </c>
      <c r="B70" s="153"/>
      <c r="C70" s="131">
        <f>C71</f>
        <v>2198</v>
      </c>
      <c r="D70" s="71"/>
      <c r="E70" s="267"/>
      <c r="F70" s="153"/>
    </row>
    <row r="71" spans="1:44" x14ac:dyDescent="0.25">
      <c r="A71" s="155" t="s">
        <v>180</v>
      </c>
      <c r="B71" s="153"/>
      <c r="C71" s="157">
        <v>2198</v>
      </c>
      <c r="D71" s="153"/>
      <c r="E71" s="153"/>
      <c r="F71" s="153"/>
    </row>
    <row r="72" spans="1:44" x14ac:dyDescent="0.25">
      <c r="A72" s="154" t="s">
        <v>181</v>
      </c>
      <c r="B72" s="153"/>
      <c r="C72" s="156">
        <f>C73+C74</f>
        <v>2</v>
      </c>
      <c r="D72" s="153"/>
      <c r="E72" s="153"/>
      <c r="F72" s="153"/>
    </row>
    <row r="73" spans="1:44" ht="33" customHeight="1" x14ac:dyDescent="0.25">
      <c r="A73" s="155" t="s">
        <v>182</v>
      </c>
      <c r="B73" s="153"/>
      <c r="C73" s="157">
        <v>2</v>
      </c>
      <c r="D73" s="153"/>
      <c r="E73" s="153"/>
      <c r="F73" s="153"/>
    </row>
    <row r="74" spans="1:44" ht="15.75" thickBot="1" x14ac:dyDescent="0.3">
      <c r="A74" s="158" t="s">
        <v>183</v>
      </c>
      <c r="B74" s="159"/>
      <c r="C74" s="159"/>
      <c r="D74" s="159"/>
      <c r="E74" s="159"/>
      <c r="F74" s="159"/>
    </row>
    <row r="75" spans="1:44" s="141" customFormat="1" x14ac:dyDescent="0.25">
      <c r="A75" s="105" t="s">
        <v>10</v>
      </c>
      <c r="B75" s="96"/>
      <c r="C75" s="321"/>
      <c r="D75" s="321"/>
      <c r="E75" s="321"/>
      <c r="F75" s="321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</row>
    <row r="76" spans="1:44" ht="15.75" thickBot="1" x14ac:dyDescent="0.3">
      <c r="A76" s="903"/>
      <c r="B76" s="904"/>
      <c r="C76" s="904"/>
      <c r="D76" s="904"/>
      <c r="E76" s="904"/>
      <c r="F76" s="905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1"/>
  <sheetViews>
    <sheetView zoomScale="80" zoomScaleNormal="80" zoomScaleSheetLayoutView="11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13" sqref="A13"/>
    </sheetView>
  </sheetViews>
  <sheetFormatPr defaultColWidth="11.42578125" defaultRowHeight="15" x14ac:dyDescent="0.25"/>
  <cols>
    <col min="1" max="1" width="48.85546875" style="115" customWidth="1"/>
    <col min="2" max="2" width="13.140625" style="115" customWidth="1"/>
    <col min="3" max="3" width="14" style="115" customWidth="1"/>
    <col min="4" max="4" width="12.5703125" style="115" customWidth="1"/>
    <col min="5" max="5" width="10.42578125" style="115" customWidth="1"/>
    <col min="6" max="6" width="12.42578125" style="115" customWidth="1"/>
    <col min="7" max="7" width="11.42578125" style="115" customWidth="1"/>
    <col min="8" max="16384" width="11.42578125" style="115"/>
  </cols>
  <sheetData>
    <row r="1" spans="1:6" x14ac:dyDescent="0.25">
      <c r="E1" s="125"/>
    </row>
    <row r="2" spans="1:6" s="80" customFormat="1" ht="34.5" customHeight="1" x14ac:dyDescent="0.25">
      <c r="A2" s="911" t="s">
        <v>336</v>
      </c>
      <c r="B2" s="912"/>
      <c r="C2" s="912"/>
      <c r="D2" s="912"/>
      <c r="E2" s="912"/>
      <c r="F2" s="912"/>
    </row>
    <row r="3" spans="1:6" ht="27" customHeight="1" thickBot="1" x14ac:dyDescent="0.3">
      <c r="A3" s="946"/>
      <c r="B3" s="946"/>
      <c r="C3" s="946"/>
      <c r="D3" s="946"/>
      <c r="E3" s="946"/>
      <c r="F3" s="946"/>
    </row>
    <row r="4" spans="1:6" ht="33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21.75" customHeight="1" x14ac:dyDescent="0.3">
      <c r="A5" s="9"/>
      <c r="B5" s="917"/>
      <c r="C5" s="944"/>
      <c r="D5" s="923"/>
      <c r="E5" s="917"/>
      <c r="F5" s="920"/>
    </row>
    <row r="6" spans="1:6" ht="60.7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30.75" customHeight="1" x14ac:dyDescent="0.25">
      <c r="A8" s="126" t="s">
        <v>144</v>
      </c>
      <c r="B8" s="107"/>
      <c r="C8" s="127"/>
      <c r="D8" s="127"/>
      <c r="E8" s="127"/>
      <c r="F8" s="127"/>
    </row>
    <row r="9" spans="1:6" x14ac:dyDescent="0.25">
      <c r="A9" s="83" t="s">
        <v>4</v>
      </c>
      <c r="B9" s="146"/>
      <c r="C9" s="121"/>
      <c r="D9" s="121"/>
      <c r="E9" s="121"/>
      <c r="F9" s="121"/>
    </row>
    <row r="10" spans="1:6" x14ac:dyDescent="0.25">
      <c r="A10" s="71" t="s">
        <v>21</v>
      </c>
      <c r="B10" s="2">
        <v>340</v>
      </c>
      <c r="C10" s="57">
        <v>1060</v>
      </c>
      <c r="D10" s="216">
        <v>9.1999999999999993</v>
      </c>
      <c r="E10" s="121">
        <f t="shared" ref="E10:E18" si="0">ROUND(F10/B10,0)</f>
        <v>29</v>
      </c>
      <c r="F10" s="3">
        <f t="shared" ref="F10:F18" si="1">ROUND(C10*D10,0)</f>
        <v>9752</v>
      </c>
    </row>
    <row r="11" spans="1:6" x14ac:dyDescent="0.25">
      <c r="A11" s="71" t="s">
        <v>11</v>
      </c>
      <c r="B11" s="2">
        <v>340</v>
      </c>
      <c r="C11" s="57">
        <v>920</v>
      </c>
      <c r="D11" s="216">
        <v>9</v>
      </c>
      <c r="E11" s="121">
        <f t="shared" si="0"/>
        <v>24</v>
      </c>
      <c r="F11" s="3">
        <f t="shared" si="1"/>
        <v>8280</v>
      </c>
    </row>
    <row r="12" spans="1:6" x14ac:dyDescent="0.25">
      <c r="A12" s="71" t="s">
        <v>23</v>
      </c>
      <c r="B12" s="2">
        <v>340</v>
      </c>
      <c r="C12" s="57">
        <v>650</v>
      </c>
      <c r="D12" s="216">
        <v>6.5</v>
      </c>
      <c r="E12" s="121">
        <f t="shared" si="0"/>
        <v>12</v>
      </c>
      <c r="F12" s="3">
        <f t="shared" si="1"/>
        <v>4225</v>
      </c>
    </row>
    <row r="13" spans="1:6" x14ac:dyDescent="0.25">
      <c r="A13" s="71" t="s">
        <v>28</v>
      </c>
      <c r="B13" s="2">
        <v>300</v>
      </c>
      <c r="C13" s="57">
        <v>200</v>
      </c>
      <c r="D13" s="216">
        <v>5.8</v>
      </c>
      <c r="E13" s="121">
        <f t="shared" si="0"/>
        <v>4</v>
      </c>
      <c r="F13" s="3">
        <f t="shared" si="1"/>
        <v>1160</v>
      </c>
    </row>
    <row r="14" spans="1:6" x14ac:dyDescent="0.25">
      <c r="A14" s="71" t="s">
        <v>24</v>
      </c>
      <c r="B14" s="2">
        <v>340</v>
      </c>
      <c r="C14" s="57">
        <v>180</v>
      </c>
      <c r="D14" s="216">
        <v>8.5</v>
      </c>
      <c r="E14" s="121">
        <f t="shared" si="0"/>
        <v>5</v>
      </c>
      <c r="F14" s="3">
        <f t="shared" si="1"/>
        <v>1530</v>
      </c>
    </row>
    <row r="15" spans="1:6" x14ac:dyDescent="0.25">
      <c r="A15" s="71" t="s">
        <v>57</v>
      </c>
      <c r="B15" s="2">
        <v>340</v>
      </c>
      <c r="C15" s="57">
        <v>600</v>
      </c>
      <c r="D15" s="216">
        <v>10.8</v>
      </c>
      <c r="E15" s="121">
        <f t="shared" si="0"/>
        <v>19</v>
      </c>
      <c r="F15" s="3">
        <f t="shared" si="1"/>
        <v>6480</v>
      </c>
    </row>
    <row r="16" spans="1:6" x14ac:dyDescent="0.25">
      <c r="A16" s="71" t="s">
        <v>26</v>
      </c>
      <c r="B16" s="2">
        <v>320</v>
      </c>
      <c r="C16" s="57">
        <v>1050</v>
      </c>
      <c r="D16" s="216">
        <v>9</v>
      </c>
      <c r="E16" s="121">
        <f t="shared" si="0"/>
        <v>30</v>
      </c>
      <c r="F16" s="3">
        <f t="shared" si="1"/>
        <v>9450</v>
      </c>
    </row>
    <row r="17" spans="1:7" x14ac:dyDescent="0.25">
      <c r="A17" s="71" t="s">
        <v>27</v>
      </c>
      <c r="B17" s="2">
        <v>270</v>
      </c>
      <c r="C17" s="57">
        <v>310</v>
      </c>
      <c r="D17" s="216">
        <v>7.3</v>
      </c>
      <c r="E17" s="121">
        <f t="shared" si="0"/>
        <v>8</v>
      </c>
      <c r="F17" s="3">
        <f t="shared" si="1"/>
        <v>2263</v>
      </c>
    </row>
    <row r="18" spans="1:7" x14ac:dyDescent="0.25">
      <c r="A18" s="71" t="s">
        <v>58</v>
      </c>
      <c r="B18" s="2">
        <v>340</v>
      </c>
      <c r="C18" s="57">
        <v>300</v>
      </c>
      <c r="D18" s="216">
        <v>10</v>
      </c>
      <c r="E18" s="121">
        <f t="shared" si="0"/>
        <v>9</v>
      </c>
      <c r="F18" s="3">
        <f t="shared" si="1"/>
        <v>3000</v>
      </c>
    </row>
    <row r="19" spans="1:7" s="58" customFormat="1" ht="15" customHeight="1" x14ac:dyDescent="0.2">
      <c r="A19" s="129" t="s">
        <v>5</v>
      </c>
      <c r="B19" s="77"/>
      <c r="C19" s="207">
        <f>SUM(C10:C18)</f>
        <v>5270</v>
      </c>
      <c r="D19" s="130">
        <f>F19/C19</f>
        <v>8.7552182163187862</v>
      </c>
      <c r="E19" s="131">
        <f>SUM(E10:E18)</f>
        <v>140</v>
      </c>
      <c r="F19" s="59">
        <f>SUM(F10:F18)</f>
        <v>46140</v>
      </c>
    </row>
    <row r="20" spans="1:7" s="24" customFormat="1" hidden="1" x14ac:dyDescent="0.25">
      <c r="A20" s="4" t="s">
        <v>219</v>
      </c>
      <c r="B20" s="5">
        <v>350</v>
      </c>
      <c r="C20" s="17"/>
      <c r="D20" s="18"/>
      <c r="E20" s="3"/>
      <c r="F20" s="17"/>
    </row>
    <row r="21" spans="1:7" s="24" customFormat="1" ht="14.25" hidden="1" x14ac:dyDescent="0.2">
      <c r="A21" s="19" t="s">
        <v>220</v>
      </c>
      <c r="B21" s="20"/>
      <c r="C21" s="23">
        <f t="shared" ref="C21" si="2">C19+C20</f>
        <v>5270</v>
      </c>
      <c r="D21" s="21" t="e">
        <f>#REF!/#REF!</f>
        <v>#REF!</v>
      </c>
      <c r="E21" s="23">
        <f t="shared" ref="E21:F21" si="3">E19+E20</f>
        <v>140</v>
      </c>
      <c r="F21" s="23">
        <f t="shared" si="3"/>
        <v>46140</v>
      </c>
    </row>
    <row r="22" spans="1:7" s="58" customFormat="1" x14ac:dyDescent="0.25">
      <c r="A22" s="25" t="s">
        <v>227</v>
      </c>
      <c r="B22" s="25"/>
      <c r="C22" s="89"/>
      <c r="D22" s="269"/>
      <c r="E22" s="269"/>
      <c r="F22" s="57"/>
    </row>
    <row r="23" spans="1:7" s="58" customFormat="1" x14ac:dyDescent="0.25">
      <c r="A23" s="27" t="s">
        <v>123</v>
      </c>
      <c r="B23" s="59"/>
      <c r="C23" s="57">
        <f>SUM(C25,C26,C27,C28)+C24/2.7</f>
        <v>32411.111111111109</v>
      </c>
      <c r="D23" s="269"/>
      <c r="E23" s="269"/>
      <c r="F23" s="57"/>
    </row>
    <row r="24" spans="1:7" s="58" customFormat="1" x14ac:dyDescent="0.25">
      <c r="A24" s="27" t="s">
        <v>327</v>
      </c>
      <c r="B24" s="30"/>
      <c r="C24" s="3">
        <f>8200+200</f>
        <v>8400</v>
      </c>
      <c r="D24" s="30"/>
      <c r="E24" s="30"/>
      <c r="F24" s="30"/>
    </row>
    <row r="25" spans="1:7" s="58" customFormat="1" x14ac:dyDescent="0.25">
      <c r="A25" s="60" t="s">
        <v>228</v>
      </c>
      <c r="B25" s="59"/>
      <c r="C25" s="57"/>
      <c r="D25" s="269"/>
      <c r="E25" s="269"/>
      <c r="F25" s="57"/>
    </row>
    <row r="26" spans="1:7" s="58" customFormat="1" ht="30" x14ac:dyDescent="0.25">
      <c r="A26" s="60" t="s">
        <v>229</v>
      </c>
      <c r="B26" s="59"/>
      <c r="C26" s="57"/>
      <c r="D26" s="269"/>
      <c r="E26" s="269"/>
      <c r="F26" s="57"/>
    </row>
    <row r="27" spans="1:7" s="58" customFormat="1" ht="30" x14ac:dyDescent="0.25">
      <c r="A27" s="60" t="s">
        <v>230</v>
      </c>
      <c r="B27" s="59"/>
      <c r="C27" s="57">
        <v>300</v>
      </c>
      <c r="D27" s="269"/>
      <c r="E27" s="269"/>
      <c r="F27" s="57"/>
    </row>
    <row r="28" spans="1:7" s="58" customFormat="1" x14ac:dyDescent="0.25">
      <c r="A28" s="27" t="s">
        <v>231</v>
      </c>
      <c r="B28" s="59"/>
      <c r="C28" s="57">
        <v>29000</v>
      </c>
      <c r="D28" s="269"/>
      <c r="E28" s="269"/>
      <c r="F28" s="57"/>
    </row>
    <row r="29" spans="1:7" s="58" customFormat="1" ht="45" x14ac:dyDescent="0.25">
      <c r="A29" s="27" t="s">
        <v>326</v>
      </c>
      <c r="B29" s="59"/>
      <c r="C29" s="17">
        <v>3846</v>
      </c>
      <c r="D29" s="57"/>
      <c r="E29" s="57"/>
      <c r="F29" s="57"/>
      <c r="G29" s="90"/>
    </row>
    <row r="30" spans="1:7" s="58" customFormat="1" x14ac:dyDescent="0.25">
      <c r="A30" s="28" t="s">
        <v>121</v>
      </c>
      <c r="B30" s="59"/>
      <c r="C30" s="17">
        <f>C31+C32</f>
        <v>70464.705882352937</v>
      </c>
      <c r="D30" s="59"/>
      <c r="E30" s="59"/>
      <c r="F30" s="59"/>
    </row>
    <row r="31" spans="1:7" s="58" customFormat="1" x14ac:dyDescent="0.25">
      <c r="A31" s="28" t="s">
        <v>298</v>
      </c>
      <c r="B31" s="59"/>
      <c r="C31" s="17">
        <v>58700</v>
      </c>
      <c r="D31" s="59"/>
      <c r="E31" s="59"/>
      <c r="F31" s="59"/>
      <c r="G31" s="132"/>
    </row>
    <row r="32" spans="1:7" s="58" customFormat="1" x14ac:dyDescent="0.25">
      <c r="A32" s="28" t="s">
        <v>300</v>
      </c>
      <c r="B32" s="59"/>
      <c r="C32" s="17">
        <f>C33/8.5</f>
        <v>11764.705882352941</v>
      </c>
      <c r="D32" s="59"/>
      <c r="E32" s="59"/>
      <c r="F32" s="59"/>
      <c r="G32" s="78"/>
    </row>
    <row r="33" spans="1:7" s="58" customFormat="1" x14ac:dyDescent="0.25">
      <c r="A33" s="55" t="s">
        <v>299</v>
      </c>
      <c r="B33" s="57"/>
      <c r="C33" s="17">
        <v>100000</v>
      </c>
      <c r="D33" s="269"/>
      <c r="E33" s="269"/>
      <c r="F33" s="57"/>
      <c r="G33" s="133"/>
    </row>
    <row r="34" spans="1:7" s="58" customFormat="1" x14ac:dyDescent="0.25">
      <c r="A34" s="61" t="s">
        <v>232</v>
      </c>
      <c r="B34" s="62"/>
      <c r="C34" s="59">
        <f>C23+ROUND(C31*3.2,0)+C33/3.9</f>
        <v>245892.13675213675</v>
      </c>
      <c r="D34" s="269"/>
      <c r="E34" s="269"/>
      <c r="F34" s="57"/>
    </row>
    <row r="35" spans="1:7" s="58" customFormat="1" x14ac:dyDescent="0.25">
      <c r="A35" s="25" t="s">
        <v>163</v>
      </c>
      <c r="B35" s="26"/>
      <c r="C35" s="3"/>
      <c r="D35" s="269"/>
      <c r="E35" s="269"/>
      <c r="F35" s="57"/>
    </row>
    <row r="36" spans="1:7" s="58" customFormat="1" x14ac:dyDescent="0.25">
      <c r="A36" s="27" t="s">
        <v>123</v>
      </c>
      <c r="B36" s="26"/>
      <c r="C36" s="3">
        <f>SUM(C37,C38,C45,C51,C52,C53)</f>
        <v>40588</v>
      </c>
      <c r="D36" s="269"/>
      <c r="E36" s="269"/>
      <c r="F36" s="57"/>
    </row>
    <row r="37" spans="1:7" s="58" customFormat="1" x14ac:dyDescent="0.25">
      <c r="A37" s="27" t="s">
        <v>228</v>
      </c>
      <c r="B37" s="26"/>
      <c r="C37" s="3"/>
      <c r="D37" s="269"/>
      <c r="E37" s="269"/>
      <c r="F37" s="57"/>
    </row>
    <row r="38" spans="1:7" s="58" customFormat="1" ht="30" x14ac:dyDescent="0.25">
      <c r="A38" s="60" t="s">
        <v>233</v>
      </c>
      <c r="B38" s="26"/>
      <c r="C38" s="3">
        <f>C39+C40+C41+C43</f>
        <v>10988</v>
      </c>
      <c r="D38" s="269"/>
      <c r="E38" s="269"/>
      <c r="F38" s="57"/>
    </row>
    <row r="39" spans="1:7" s="58" customFormat="1" x14ac:dyDescent="0.25">
      <c r="A39" s="64" t="s">
        <v>234</v>
      </c>
      <c r="B39" s="26"/>
      <c r="C39" s="57">
        <v>7113</v>
      </c>
      <c r="D39" s="269"/>
      <c r="E39" s="269"/>
      <c r="F39" s="57"/>
    </row>
    <row r="40" spans="1:7" s="58" customFormat="1" x14ac:dyDescent="0.25">
      <c r="A40" s="64" t="s">
        <v>235</v>
      </c>
      <c r="B40" s="26"/>
      <c r="C40" s="57">
        <v>2134</v>
      </c>
      <c r="D40" s="269"/>
      <c r="E40" s="269"/>
      <c r="F40" s="57"/>
    </row>
    <row r="41" spans="1:7" s="58" customFormat="1" ht="30" x14ac:dyDescent="0.25">
      <c r="A41" s="64" t="s">
        <v>236</v>
      </c>
      <c r="B41" s="26"/>
      <c r="C41" s="57">
        <v>844</v>
      </c>
      <c r="D41" s="269"/>
      <c r="E41" s="269"/>
      <c r="F41" s="57"/>
    </row>
    <row r="42" spans="1:7" s="58" customFormat="1" x14ac:dyDescent="0.25">
      <c r="A42" s="64" t="s">
        <v>237</v>
      </c>
      <c r="B42" s="26"/>
      <c r="C42" s="57">
        <v>90</v>
      </c>
      <c r="D42" s="269"/>
      <c r="E42" s="269"/>
      <c r="F42" s="57"/>
    </row>
    <row r="43" spans="1:7" s="58" customFormat="1" ht="30" x14ac:dyDescent="0.25">
      <c r="A43" s="64" t="s">
        <v>238</v>
      </c>
      <c r="B43" s="26"/>
      <c r="C43" s="57">
        <v>897</v>
      </c>
      <c r="D43" s="269"/>
      <c r="E43" s="269"/>
      <c r="F43" s="57"/>
    </row>
    <row r="44" spans="1:7" s="58" customFormat="1" x14ac:dyDescent="0.25">
      <c r="A44" s="64" t="s">
        <v>237</v>
      </c>
      <c r="B44" s="26"/>
      <c r="C44" s="91">
        <v>160</v>
      </c>
      <c r="D44" s="269"/>
      <c r="E44" s="269"/>
      <c r="F44" s="57"/>
    </row>
    <row r="45" spans="1:7" s="58" customFormat="1" ht="30" x14ac:dyDescent="0.25">
      <c r="A45" s="60" t="s">
        <v>239</v>
      </c>
      <c r="B45" s="26"/>
      <c r="C45" s="3">
        <f>SUM(C46,C47,C49)</f>
        <v>29600</v>
      </c>
      <c r="D45" s="269"/>
      <c r="E45" s="269"/>
      <c r="F45" s="57"/>
    </row>
    <row r="46" spans="1:7" s="58" customFormat="1" ht="30" x14ac:dyDescent="0.25">
      <c r="A46" s="64" t="s">
        <v>240</v>
      </c>
      <c r="B46" s="26"/>
      <c r="C46" s="3">
        <v>2000</v>
      </c>
      <c r="D46" s="269"/>
      <c r="E46" s="269"/>
      <c r="F46" s="57"/>
    </row>
    <row r="47" spans="1:7" s="58" customFormat="1" ht="45" x14ac:dyDescent="0.25">
      <c r="A47" s="64" t="s">
        <v>241</v>
      </c>
      <c r="B47" s="26"/>
      <c r="C47" s="53">
        <v>24800</v>
      </c>
      <c r="D47" s="269"/>
      <c r="E47" s="269"/>
      <c r="F47" s="57"/>
    </row>
    <row r="48" spans="1:7" s="58" customFormat="1" x14ac:dyDescent="0.25">
      <c r="A48" s="64" t="s">
        <v>237</v>
      </c>
      <c r="B48" s="26"/>
      <c r="C48" s="53">
        <v>6500</v>
      </c>
      <c r="D48" s="269"/>
      <c r="E48" s="269"/>
      <c r="F48" s="57"/>
    </row>
    <row r="49" spans="1:8" s="58" customFormat="1" ht="45" x14ac:dyDescent="0.25">
      <c r="A49" s="64" t="s">
        <v>242</v>
      </c>
      <c r="B49" s="26"/>
      <c r="C49" s="53">
        <v>2800</v>
      </c>
      <c r="D49" s="269"/>
      <c r="E49" s="269"/>
      <c r="F49" s="57"/>
    </row>
    <row r="50" spans="1:8" s="58" customFormat="1" x14ac:dyDescent="0.25">
      <c r="A50" s="64" t="s">
        <v>237</v>
      </c>
      <c r="B50" s="26"/>
      <c r="C50" s="53">
        <v>2700</v>
      </c>
      <c r="D50" s="269"/>
      <c r="E50" s="269"/>
      <c r="F50" s="57"/>
    </row>
    <row r="51" spans="1:8" s="58" customFormat="1" ht="30" x14ac:dyDescent="0.25">
      <c r="A51" s="60" t="s">
        <v>243</v>
      </c>
      <c r="B51" s="26"/>
      <c r="C51" s="3"/>
      <c r="D51" s="269"/>
      <c r="E51" s="269"/>
      <c r="F51" s="57"/>
    </row>
    <row r="52" spans="1:8" s="58" customFormat="1" ht="30" x14ac:dyDescent="0.25">
      <c r="A52" s="60" t="s">
        <v>244</v>
      </c>
      <c r="B52" s="26"/>
      <c r="C52" s="3"/>
      <c r="D52" s="269"/>
      <c r="E52" s="269"/>
      <c r="F52" s="57"/>
    </row>
    <row r="53" spans="1:8" s="58" customFormat="1" x14ac:dyDescent="0.25">
      <c r="A53" s="27" t="s">
        <v>245</v>
      </c>
      <c r="B53" s="26"/>
      <c r="C53" s="3"/>
      <c r="D53" s="269"/>
      <c r="E53" s="269"/>
      <c r="F53" s="57"/>
    </row>
    <row r="54" spans="1:8" s="58" customFormat="1" x14ac:dyDescent="0.25">
      <c r="A54" s="28" t="s">
        <v>121</v>
      </c>
      <c r="B54" s="59"/>
      <c r="C54" s="57"/>
      <c r="D54" s="269"/>
      <c r="E54" s="269"/>
      <c r="F54" s="57"/>
    </row>
    <row r="55" spans="1:8" s="58" customFormat="1" x14ac:dyDescent="0.25">
      <c r="A55" s="55" t="s">
        <v>160</v>
      </c>
      <c r="B55" s="59"/>
      <c r="C55" s="91"/>
      <c r="D55" s="269"/>
      <c r="E55" s="269"/>
      <c r="F55" s="57"/>
    </row>
    <row r="56" spans="1:8" s="58" customFormat="1" ht="30" x14ac:dyDescent="0.25">
      <c r="A56" s="28" t="s">
        <v>122</v>
      </c>
      <c r="B56" s="59"/>
      <c r="C56" s="3">
        <v>24500</v>
      </c>
      <c r="D56" s="59"/>
      <c r="E56" s="59"/>
      <c r="F56" s="59"/>
    </row>
    <row r="57" spans="1:8" s="58" customFormat="1" x14ac:dyDescent="0.25">
      <c r="A57" s="28" t="s">
        <v>246</v>
      </c>
      <c r="B57" s="26"/>
      <c r="C57" s="3">
        <v>2200</v>
      </c>
      <c r="D57" s="269"/>
      <c r="E57" s="269"/>
      <c r="F57" s="57"/>
    </row>
    <row r="58" spans="1:8" s="58" customFormat="1" x14ac:dyDescent="0.25">
      <c r="A58" s="65"/>
      <c r="B58" s="26"/>
      <c r="C58" s="3"/>
      <c r="D58" s="269"/>
      <c r="E58" s="269"/>
      <c r="F58" s="57"/>
    </row>
    <row r="59" spans="1:8" s="58" customFormat="1" x14ac:dyDescent="0.25">
      <c r="A59" s="66" t="s">
        <v>162</v>
      </c>
      <c r="B59" s="26"/>
      <c r="C59" s="22">
        <f>C36+ROUND(C54*3.2,0)+C56</f>
        <v>65088</v>
      </c>
      <c r="D59" s="269"/>
      <c r="E59" s="269"/>
      <c r="F59" s="57"/>
    </row>
    <row r="60" spans="1:8" s="58" customFormat="1" ht="15" customHeight="1" x14ac:dyDescent="0.25">
      <c r="A60" s="67" t="s">
        <v>161</v>
      </c>
      <c r="B60" s="26"/>
      <c r="C60" s="22">
        <f>SUM(C34,C59)</f>
        <v>310980.13675213675</v>
      </c>
      <c r="D60" s="269"/>
      <c r="E60" s="269"/>
      <c r="F60" s="57"/>
    </row>
    <row r="61" spans="1:8" s="58" customFormat="1" ht="15" customHeight="1" x14ac:dyDescent="0.25">
      <c r="A61" s="365" t="s">
        <v>124</v>
      </c>
      <c r="B61" s="26"/>
      <c r="C61" s="335">
        <f>SUM(C62:C63)</f>
        <v>1200</v>
      </c>
      <c r="D61" s="269"/>
      <c r="E61" s="269"/>
      <c r="F61" s="57"/>
    </row>
    <row r="62" spans="1:8" s="58" customFormat="1" x14ac:dyDescent="0.25">
      <c r="A62" s="71" t="s">
        <v>19</v>
      </c>
      <c r="B62" s="26"/>
      <c r="C62" s="3">
        <v>1000</v>
      </c>
      <c r="D62" s="269"/>
      <c r="E62" s="269"/>
      <c r="F62" s="57"/>
      <c r="H62" s="148"/>
    </row>
    <row r="63" spans="1:8" s="58" customFormat="1" ht="30" x14ac:dyDescent="0.25">
      <c r="A63" s="95" t="s">
        <v>173</v>
      </c>
      <c r="B63" s="26"/>
      <c r="C63" s="3">
        <v>200</v>
      </c>
      <c r="D63" s="269"/>
      <c r="E63" s="269"/>
      <c r="F63" s="57"/>
      <c r="H63" s="148"/>
    </row>
    <row r="64" spans="1:8" s="58" customFormat="1" ht="15.75" x14ac:dyDescent="0.25">
      <c r="A64" s="29" t="s">
        <v>7</v>
      </c>
      <c r="B64" s="77"/>
      <c r="C64" s="57"/>
      <c r="D64" s="121"/>
      <c r="E64" s="121"/>
      <c r="F64" s="57"/>
    </row>
    <row r="65" spans="1:164" s="58" customFormat="1" x14ac:dyDescent="0.25">
      <c r="A65" s="101" t="s">
        <v>145</v>
      </c>
      <c r="B65" s="77"/>
      <c r="C65" s="57"/>
      <c r="D65" s="121"/>
      <c r="E65" s="121"/>
      <c r="F65" s="57"/>
    </row>
    <row r="66" spans="1:164" s="58" customFormat="1" x14ac:dyDescent="0.25">
      <c r="A66" s="32" t="s">
        <v>11</v>
      </c>
      <c r="B66" s="713">
        <v>300</v>
      </c>
      <c r="C66" s="57">
        <v>25</v>
      </c>
      <c r="D66" s="216">
        <v>10</v>
      </c>
      <c r="E66" s="121">
        <f>ROUND(F66/B66,0)</f>
        <v>1</v>
      </c>
      <c r="F66" s="3">
        <f>ROUND(C66*D66,0)</f>
        <v>250</v>
      </c>
    </row>
    <row r="67" spans="1:164" s="58" customFormat="1" x14ac:dyDescent="0.25">
      <c r="A67" s="43" t="s">
        <v>9</v>
      </c>
      <c r="B67" s="713"/>
      <c r="C67" s="59">
        <f>C65+C66</f>
        <v>25</v>
      </c>
      <c r="D67" s="130">
        <f>F67/C67</f>
        <v>10</v>
      </c>
      <c r="E67" s="111">
        <f>E65+E66</f>
        <v>1</v>
      </c>
      <c r="F67" s="111">
        <f>F65+F66</f>
        <v>250</v>
      </c>
    </row>
    <row r="68" spans="1:164" s="58" customFormat="1" x14ac:dyDescent="0.25">
      <c r="A68" s="54" t="s">
        <v>20</v>
      </c>
      <c r="B68" s="77"/>
      <c r="C68" s="57"/>
      <c r="D68" s="121"/>
      <c r="E68" s="121"/>
      <c r="F68" s="57"/>
    </row>
    <row r="69" spans="1:164" s="58" customFormat="1" x14ac:dyDescent="0.25">
      <c r="A69" s="32" t="s">
        <v>37</v>
      </c>
      <c r="B69" s="2">
        <v>240</v>
      </c>
      <c r="C69" s="57">
        <v>1730</v>
      </c>
      <c r="D69" s="216">
        <v>8</v>
      </c>
      <c r="E69" s="121">
        <f>ROUND(F69/B69,0)</f>
        <v>58</v>
      </c>
      <c r="F69" s="3">
        <f>ROUND(C69*D69,0)</f>
        <v>13840</v>
      </c>
    </row>
    <row r="70" spans="1:164" s="58" customFormat="1" x14ac:dyDescent="0.25">
      <c r="A70" s="43" t="s">
        <v>147</v>
      </c>
      <c r="B70" s="77"/>
      <c r="C70" s="111">
        <f>C69</f>
        <v>1730</v>
      </c>
      <c r="D70" s="130">
        <f t="shared" ref="D70:D71" si="4">F70/C70</f>
        <v>8</v>
      </c>
      <c r="E70" s="111">
        <f t="shared" ref="E70:F70" si="5">E69</f>
        <v>58</v>
      </c>
      <c r="F70" s="111">
        <f t="shared" si="5"/>
        <v>13840</v>
      </c>
    </row>
    <row r="71" spans="1:164" ht="17.25" customHeight="1" x14ac:dyDescent="0.25">
      <c r="A71" s="734" t="s">
        <v>118</v>
      </c>
      <c r="B71" s="619"/>
      <c r="C71" s="59">
        <f>C70+C67</f>
        <v>1755</v>
      </c>
      <c r="D71" s="130">
        <f t="shared" si="4"/>
        <v>8.0284900284900278</v>
      </c>
      <c r="E71" s="59">
        <f>E70</f>
        <v>58</v>
      </c>
      <c r="F71" s="59">
        <f>F70+F67</f>
        <v>14090</v>
      </c>
    </row>
    <row r="72" spans="1:164" ht="18.75" customHeight="1" x14ac:dyDescent="0.25">
      <c r="A72" s="266" t="s">
        <v>93</v>
      </c>
      <c r="B72" s="146"/>
      <c r="C72" s="79">
        <f>C73+C75</f>
        <v>11820</v>
      </c>
      <c r="D72" s="93"/>
      <c r="E72" s="146"/>
      <c r="F72" s="146"/>
    </row>
    <row r="73" spans="1:164" x14ac:dyDescent="0.25">
      <c r="A73" s="251" t="s">
        <v>179</v>
      </c>
      <c r="B73" s="153"/>
      <c r="C73" s="131">
        <f>C74</f>
        <v>11810</v>
      </c>
      <c r="D73" s="71"/>
      <c r="E73" s="267"/>
      <c r="F73" s="153"/>
    </row>
    <row r="74" spans="1:164" x14ac:dyDescent="0.25">
      <c r="A74" s="155" t="s">
        <v>180</v>
      </c>
      <c r="B74" s="153"/>
      <c r="C74" s="157">
        <v>11810</v>
      </c>
      <c r="D74" s="153"/>
      <c r="E74" s="153"/>
      <c r="F74" s="153"/>
    </row>
    <row r="75" spans="1:164" x14ac:dyDescent="0.25">
      <c r="A75" s="154" t="s">
        <v>181</v>
      </c>
      <c r="B75" s="153"/>
      <c r="C75" s="156">
        <f>C76+C77</f>
        <v>10</v>
      </c>
      <c r="D75" s="153"/>
      <c r="E75" s="153"/>
      <c r="F75" s="153"/>
    </row>
    <row r="76" spans="1:164" ht="30" x14ac:dyDescent="0.25">
      <c r="A76" s="155" t="s">
        <v>182</v>
      </c>
      <c r="B76" s="153"/>
      <c r="C76" s="157">
        <v>10</v>
      </c>
      <c r="D76" s="153"/>
      <c r="E76" s="153"/>
      <c r="F76" s="153"/>
    </row>
    <row r="77" spans="1:164" ht="15.75" thickBot="1" x14ac:dyDescent="0.3">
      <c r="A77" s="158" t="s">
        <v>183</v>
      </c>
      <c r="B77" s="159"/>
      <c r="C77" s="159"/>
      <c r="D77" s="159"/>
      <c r="E77" s="159"/>
      <c r="F77" s="159"/>
    </row>
    <row r="78" spans="1:164" s="141" customFormat="1" ht="15.75" thickBot="1" x14ac:dyDescent="0.3">
      <c r="A78" s="139" t="s">
        <v>10</v>
      </c>
      <c r="B78" s="280"/>
      <c r="C78" s="735"/>
      <c r="D78" s="736"/>
      <c r="E78" s="736"/>
      <c r="F78" s="737"/>
      <c r="G78" s="58"/>
      <c r="H78" s="738"/>
      <c r="I78" s="58"/>
      <c r="J78" s="58"/>
      <c r="K78" s="738"/>
      <c r="L78" s="58"/>
      <c r="M78" s="58"/>
      <c r="N78" s="738"/>
      <c r="O78" s="58"/>
      <c r="P78" s="58"/>
      <c r="Q78" s="738"/>
      <c r="R78" s="58"/>
      <c r="S78" s="58"/>
      <c r="T78" s="738"/>
      <c r="U78" s="58"/>
      <c r="V78" s="58"/>
      <c r="W78" s="738"/>
      <c r="X78" s="58"/>
      <c r="Y78" s="58"/>
      <c r="Z78" s="738"/>
      <c r="AA78" s="58"/>
      <c r="AB78" s="58"/>
      <c r="AC78" s="738"/>
      <c r="AD78" s="58"/>
      <c r="AE78" s="58"/>
      <c r="AF78" s="738"/>
      <c r="AG78" s="58"/>
      <c r="AH78" s="58"/>
      <c r="AI78" s="738"/>
      <c r="AJ78" s="58"/>
      <c r="AK78" s="58"/>
      <c r="AL78" s="738"/>
      <c r="AM78" s="58"/>
      <c r="AN78" s="58"/>
      <c r="AO78" s="738"/>
      <c r="AP78" s="58"/>
      <c r="AQ78" s="58"/>
      <c r="AR78" s="738"/>
      <c r="AS78" s="58"/>
      <c r="AT78" s="58"/>
      <c r="AU78" s="738"/>
      <c r="AV78" s="58"/>
      <c r="AW78" s="58"/>
      <c r="AX78" s="738"/>
      <c r="AY78" s="58"/>
      <c r="AZ78" s="58"/>
      <c r="BA78" s="738"/>
      <c r="BB78" s="58"/>
      <c r="BC78" s="58"/>
      <c r="BD78" s="738"/>
      <c r="BE78" s="58"/>
      <c r="BF78" s="58"/>
      <c r="BG78" s="738"/>
      <c r="BH78" s="58"/>
      <c r="BI78" s="58"/>
      <c r="BJ78" s="738"/>
      <c r="BK78" s="58"/>
      <c r="BL78" s="58"/>
      <c r="BM78" s="738"/>
      <c r="BN78" s="58"/>
      <c r="BO78" s="58"/>
      <c r="BP78" s="738"/>
      <c r="BQ78" s="58"/>
      <c r="BR78" s="58"/>
      <c r="BS78" s="738"/>
      <c r="BT78" s="58"/>
      <c r="BU78" s="58"/>
      <c r="BV78" s="738"/>
      <c r="BW78" s="58"/>
      <c r="BX78" s="58"/>
      <c r="BY78" s="738"/>
      <c r="BZ78" s="58"/>
      <c r="CA78" s="58"/>
      <c r="CB78" s="738"/>
      <c r="CC78" s="58"/>
      <c r="CD78" s="58"/>
      <c r="CE78" s="738"/>
      <c r="CF78" s="58"/>
      <c r="CG78" s="58"/>
      <c r="CH78" s="738"/>
      <c r="CI78" s="58"/>
      <c r="CJ78" s="58"/>
      <c r="CK78" s="738"/>
      <c r="CL78" s="58"/>
      <c r="CM78" s="58"/>
      <c r="CN78" s="738"/>
      <c r="CO78" s="58"/>
      <c r="CP78" s="58"/>
      <c r="CQ78" s="738"/>
      <c r="CR78" s="58"/>
      <c r="CS78" s="58"/>
      <c r="CT78" s="738"/>
      <c r="CU78" s="58"/>
      <c r="CV78" s="58"/>
      <c r="CW78" s="738"/>
      <c r="CX78" s="58"/>
      <c r="CY78" s="58"/>
      <c r="CZ78" s="738"/>
      <c r="DA78" s="58"/>
      <c r="DB78" s="58"/>
      <c r="DC78" s="738"/>
      <c r="DD78" s="58"/>
      <c r="DE78" s="58"/>
      <c r="DF78" s="738"/>
      <c r="DG78" s="58"/>
      <c r="DH78" s="58"/>
      <c r="DI78" s="738"/>
      <c r="DJ78" s="58"/>
      <c r="DK78" s="58"/>
      <c r="DL78" s="738"/>
      <c r="DM78" s="58"/>
      <c r="DN78" s="58"/>
      <c r="DO78" s="738"/>
      <c r="DP78" s="58"/>
      <c r="DQ78" s="58"/>
      <c r="DR78" s="738"/>
      <c r="DS78" s="58"/>
      <c r="DT78" s="58"/>
      <c r="DU78" s="738"/>
      <c r="DV78" s="58"/>
      <c r="DW78" s="58"/>
      <c r="DX78" s="738"/>
      <c r="DY78" s="58"/>
      <c r="DZ78" s="58"/>
      <c r="EA78" s="738"/>
      <c r="EB78" s="58"/>
      <c r="EC78" s="58"/>
      <c r="ED78" s="738"/>
      <c r="EE78" s="58"/>
      <c r="EF78" s="58"/>
      <c r="EG78" s="738"/>
      <c r="EH78" s="58"/>
      <c r="EI78" s="58"/>
      <c r="EJ78" s="738"/>
      <c r="EK78" s="58"/>
      <c r="EL78" s="58"/>
      <c r="EM78" s="738"/>
      <c r="EN78" s="58"/>
      <c r="EO78" s="58"/>
      <c r="EP78" s="738"/>
      <c r="EQ78" s="58"/>
      <c r="ER78" s="58"/>
      <c r="ES78" s="738"/>
      <c r="ET78" s="58"/>
      <c r="EU78" s="58"/>
      <c r="EV78" s="738"/>
      <c r="EW78" s="58"/>
      <c r="EX78" s="58"/>
      <c r="EY78" s="738"/>
      <c r="EZ78" s="58"/>
      <c r="FA78" s="58"/>
      <c r="FB78" s="738"/>
      <c r="FC78" s="58"/>
      <c r="FD78" s="58"/>
      <c r="FE78" s="738"/>
      <c r="FF78" s="58"/>
      <c r="FG78" s="58"/>
      <c r="FH78" s="738"/>
    </row>
    <row r="79" spans="1:164" s="78" customFormat="1" x14ac:dyDescent="0.25">
      <c r="A79" s="88"/>
      <c r="B79" s="568"/>
      <c r="C79" s="739"/>
      <c r="D79" s="740"/>
      <c r="E79" s="740"/>
      <c r="F79" s="739"/>
      <c r="G79" s="58"/>
      <c r="H79" s="738"/>
      <c r="I79" s="58"/>
      <c r="J79" s="58"/>
      <c r="K79" s="738"/>
      <c r="L79" s="58"/>
      <c r="M79" s="58"/>
      <c r="N79" s="738"/>
      <c r="O79" s="58"/>
      <c r="P79" s="58"/>
      <c r="Q79" s="738"/>
      <c r="R79" s="58"/>
      <c r="S79" s="58"/>
      <c r="T79" s="738"/>
      <c r="U79" s="58"/>
      <c r="V79" s="58"/>
      <c r="W79" s="738"/>
      <c r="X79" s="58"/>
      <c r="Y79" s="58"/>
      <c r="Z79" s="738"/>
      <c r="AA79" s="58"/>
      <c r="AB79" s="58"/>
      <c r="AC79" s="738"/>
      <c r="AD79" s="58"/>
      <c r="AE79" s="58"/>
      <c r="AF79" s="738"/>
      <c r="AG79" s="58"/>
      <c r="AH79" s="58"/>
      <c r="AI79" s="738"/>
      <c r="AJ79" s="58"/>
      <c r="AK79" s="58"/>
      <c r="AL79" s="738"/>
      <c r="AM79" s="58"/>
      <c r="AN79" s="58"/>
      <c r="AO79" s="738"/>
      <c r="AP79" s="58"/>
      <c r="AQ79" s="58"/>
      <c r="AR79" s="738"/>
      <c r="AS79" s="58"/>
      <c r="AT79" s="58"/>
      <c r="AU79" s="738"/>
      <c r="AV79" s="58"/>
      <c r="AW79" s="58"/>
      <c r="AX79" s="738"/>
      <c r="AY79" s="58"/>
      <c r="AZ79" s="58"/>
      <c r="BA79" s="738"/>
      <c r="BB79" s="58"/>
      <c r="BC79" s="58"/>
      <c r="BD79" s="738"/>
      <c r="BE79" s="58"/>
      <c r="BF79" s="58"/>
      <c r="BG79" s="738"/>
      <c r="BH79" s="58"/>
      <c r="BI79" s="58"/>
      <c r="BJ79" s="738"/>
      <c r="BK79" s="58"/>
      <c r="BL79" s="58"/>
      <c r="BM79" s="738"/>
      <c r="BN79" s="58"/>
      <c r="BO79" s="58"/>
      <c r="BP79" s="738"/>
      <c r="BQ79" s="58"/>
      <c r="BR79" s="58"/>
      <c r="BS79" s="738"/>
      <c r="BT79" s="58"/>
      <c r="BU79" s="58"/>
      <c r="BV79" s="738"/>
      <c r="BW79" s="58"/>
      <c r="BX79" s="58"/>
      <c r="BY79" s="738"/>
      <c r="BZ79" s="58"/>
      <c r="CA79" s="58"/>
      <c r="CB79" s="738"/>
      <c r="CC79" s="58"/>
      <c r="CD79" s="58"/>
      <c r="CE79" s="738"/>
      <c r="CF79" s="58"/>
      <c r="CG79" s="58"/>
      <c r="CH79" s="738"/>
      <c r="CI79" s="58"/>
      <c r="CJ79" s="58"/>
      <c r="CK79" s="738"/>
      <c r="CL79" s="58"/>
      <c r="CM79" s="58"/>
      <c r="CN79" s="738"/>
      <c r="CO79" s="58"/>
      <c r="CP79" s="58"/>
      <c r="CQ79" s="738"/>
      <c r="CR79" s="58"/>
      <c r="CS79" s="58"/>
      <c r="CT79" s="738"/>
      <c r="CU79" s="58"/>
      <c r="CV79" s="58"/>
      <c r="CW79" s="738"/>
      <c r="CX79" s="58"/>
      <c r="CY79" s="58"/>
      <c r="CZ79" s="738"/>
      <c r="DA79" s="58"/>
      <c r="DB79" s="58"/>
      <c r="DC79" s="738"/>
      <c r="DD79" s="58"/>
      <c r="DE79" s="58"/>
      <c r="DF79" s="738"/>
      <c r="DG79" s="58"/>
      <c r="DH79" s="58"/>
      <c r="DI79" s="738"/>
      <c r="DJ79" s="58"/>
      <c r="DK79" s="58"/>
      <c r="DL79" s="738"/>
      <c r="DM79" s="58"/>
      <c r="DN79" s="58"/>
      <c r="DO79" s="738"/>
      <c r="DP79" s="58"/>
      <c r="DQ79" s="58"/>
      <c r="DR79" s="738"/>
      <c r="DS79" s="58"/>
      <c r="DT79" s="58"/>
      <c r="DU79" s="738"/>
      <c r="DV79" s="58"/>
      <c r="DW79" s="58"/>
      <c r="DX79" s="738"/>
      <c r="DY79" s="58"/>
      <c r="DZ79" s="58"/>
      <c r="EA79" s="738"/>
      <c r="EB79" s="58"/>
      <c r="EC79" s="58"/>
      <c r="ED79" s="738"/>
      <c r="EE79" s="58"/>
      <c r="EF79" s="58"/>
      <c r="EG79" s="738"/>
      <c r="EH79" s="58"/>
      <c r="EI79" s="58"/>
      <c r="EJ79" s="738"/>
      <c r="EK79" s="58"/>
      <c r="EL79" s="58"/>
      <c r="EM79" s="738"/>
      <c r="EN79" s="58"/>
      <c r="EO79" s="58"/>
      <c r="EP79" s="738"/>
      <c r="EQ79" s="58"/>
      <c r="ER79" s="58"/>
      <c r="ES79" s="738"/>
      <c r="ET79" s="58"/>
      <c r="EU79" s="58"/>
      <c r="EV79" s="738"/>
      <c r="EW79" s="58"/>
      <c r="EX79" s="58"/>
      <c r="EY79" s="738"/>
      <c r="EZ79" s="58"/>
      <c r="FA79" s="58"/>
      <c r="FB79" s="738"/>
      <c r="FC79" s="58"/>
      <c r="FD79" s="58"/>
      <c r="FE79" s="738"/>
      <c r="FF79" s="58"/>
      <c r="FG79" s="58"/>
      <c r="FH79" s="738"/>
    </row>
    <row r="80" spans="1:164" s="78" customFormat="1" x14ac:dyDescent="0.25">
      <c r="A80" s="76" t="s">
        <v>150</v>
      </c>
      <c r="B80" s="2"/>
      <c r="C80" s="57"/>
      <c r="D80" s="121"/>
      <c r="E80" s="121"/>
      <c r="F80" s="57"/>
      <c r="G80" s="58"/>
      <c r="H80" s="738"/>
      <c r="I80" s="58"/>
      <c r="J80" s="58"/>
      <c r="K80" s="738"/>
      <c r="L80" s="58"/>
      <c r="M80" s="58"/>
      <c r="N80" s="738"/>
      <c r="O80" s="58"/>
      <c r="P80" s="58"/>
      <c r="Q80" s="738"/>
      <c r="R80" s="58"/>
      <c r="S80" s="58"/>
      <c r="T80" s="738"/>
      <c r="U80" s="58"/>
      <c r="V80" s="58"/>
      <c r="W80" s="738"/>
      <c r="X80" s="58"/>
      <c r="Y80" s="58"/>
      <c r="Z80" s="738"/>
      <c r="AA80" s="58"/>
      <c r="AB80" s="58"/>
      <c r="AC80" s="738"/>
      <c r="AD80" s="58"/>
      <c r="AE80" s="58"/>
      <c r="AF80" s="738"/>
      <c r="AG80" s="58"/>
      <c r="AH80" s="58"/>
      <c r="AI80" s="738"/>
      <c r="AJ80" s="58"/>
      <c r="AK80" s="58"/>
      <c r="AL80" s="738"/>
      <c r="AM80" s="58"/>
      <c r="AN80" s="58"/>
      <c r="AO80" s="738"/>
      <c r="AP80" s="58"/>
      <c r="AQ80" s="58"/>
      <c r="AR80" s="738"/>
      <c r="AS80" s="58"/>
      <c r="AT80" s="58"/>
      <c r="AU80" s="738"/>
      <c r="AV80" s="58"/>
      <c r="AW80" s="58"/>
      <c r="AX80" s="738"/>
      <c r="AY80" s="58"/>
      <c r="AZ80" s="58"/>
      <c r="BA80" s="738"/>
      <c r="BB80" s="58"/>
      <c r="BC80" s="58"/>
      <c r="BD80" s="738"/>
      <c r="BE80" s="58"/>
      <c r="BF80" s="58"/>
      <c r="BG80" s="738"/>
      <c r="BH80" s="58"/>
      <c r="BI80" s="58"/>
      <c r="BJ80" s="738"/>
      <c r="BK80" s="58"/>
      <c r="BL80" s="58"/>
      <c r="BM80" s="738"/>
      <c r="BN80" s="58"/>
      <c r="BO80" s="58"/>
      <c r="BP80" s="738"/>
      <c r="BQ80" s="58"/>
      <c r="BR80" s="58"/>
      <c r="BS80" s="738"/>
      <c r="BT80" s="58"/>
      <c r="BU80" s="58"/>
      <c r="BV80" s="738"/>
      <c r="BW80" s="58"/>
      <c r="BX80" s="58"/>
      <c r="BY80" s="738"/>
      <c r="BZ80" s="58"/>
      <c r="CA80" s="58"/>
      <c r="CB80" s="738"/>
      <c r="CC80" s="58"/>
      <c r="CD80" s="58"/>
      <c r="CE80" s="738"/>
      <c r="CF80" s="58"/>
      <c r="CG80" s="58"/>
      <c r="CH80" s="738"/>
      <c r="CI80" s="58"/>
      <c r="CJ80" s="58"/>
      <c r="CK80" s="738"/>
      <c r="CL80" s="58"/>
      <c r="CM80" s="58"/>
      <c r="CN80" s="738"/>
      <c r="CO80" s="58"/>
      <c r="CP80" s="58"/>
      <c r="CQ80" s="738"/>
      <c r="CR80" s="58"/>
      <c r="CS80" s="58"/>
      <c r="CT80" s="738"/>
      <c r="CU80" s="58"/>
      <c r="CV80" s="58"/>
      <c r="CW80" s="738"/>
      <c r="CX80" s="58"/>
      <c r="CY80" s="58"/>
      <c r="CZ80" s="738"/>
      <c r="DA80" s="58"/>
      <c r="DB80" s="58"/>
      <c r="DC80" s="738"/>
      <c r="DD80" s="58"/>
      <c r="DE80" s="58"/>
      <c r="DF80" s="738"/>
      <c r="DG80" s="58"/>
      <c r="DH80" s="58"/>
      <c r="DI80" s="738"/>
      <c r="DJ80" s="58"/>
      <c r="DK80" s="58"/>
      <c r="DL80" s="738"/>
      <c r="DM80" s="58"/>
      <c r="DN80" s="58"/>
      <c r="DO80" s="738"/>
      <c r="DP80" s="58"/>
      <c r="DQ80" s="58"/>
      <c r="DR80" s="738"/>
      <c r="DS80" s="58"/>
      <c r="DT80" s="58"/>
      <c r="DU80" s="738"/>
      <c r="DV80" s="58"/>
      <c r="DW80" s="58"/>
      <c r="DX80" s="738"/>
      <c r="DY80" s="58"/>
      <c r="DZ80" s="58"/>
      <c r="EA80" s="738"/>
      <c r="EB80" s="58"/>
      <c r="EC80" s="58"/>
      <c r="ED80" s="738"/>
      <c r="EE80" s="58"/>
      <c r="EF80" s="58"/>
      <c r="EG80" s="738"/>
      <c r="EH80" s="58"/>
      <c r="EI80" s="58"/>
      <c r="EJ80" s="738"/>
      <c r="EK80" s="58"/>
      <c r="EL80" s="58"/>
      <c r="EM80" s="738"/>
      <c r="EN80" s="58"/>
      <c r="EO80" s="58"/>
      <c r="EP80" s="738"/>
      <c r="EQ80" s="58"/>
      <c r="ER80" s="58"/>
      <c r="ES80" s="738"/>
      <c r="ET80" s="58"/>
      <c r="EU80" s="58"/>
      <c r="EV80" s="738"/>
      <c r="EW80" s="58"/>
      <c r="EX80" s="58"/>
      <c r="EY80" s="738"/>
      <c r="EZ80" s="58"/>
      <c r="FA80" s="58"/>
      <c r="FB80" s="738"/>
      <c r="FC80" s="58"/>
      <c r="FD80" s="58"/>
      <c r="FE80" s="738"/>
      <c r="FF80" s="58"/>
      <c r="FG80" s="58"/>
      <c r="FH80" s="738"/>
    </row>
    <row r="81" spans="1:164" s="78" customFormat="1" ht="15.75" x14ac:dyDescent="0.25">
      <c r="A81" s="281" t="s">
        <v>6</v>
      </c>
      <c r="B81" s="77"/>
      <c r="C81" s="57"/>
      <c r="D81" s="121"/>
      <c r="E81" s="121"/>
      <c r="F81" s="57"/>
      <c r="G81" s="58"/>
      <c r="H81" s="738"/>
      <c r="I81" s="58"/>
      <c r="J81" s="58"/>
      <c r="K81" s="738"/>
      <c r="L81" s="58"/>
      <c r="M81" s="58"/>
      <c r="N81" s="738"/>
      <c r="O81" s="58"/>
      <c r="P81" s="58"/>
      <c r="Q81" s="738"/>
      <c r="R81" s="58"/>
      <c r="S81" s="58"/>
      <c r="T81" s="738"/>
      <c r="U81" s="58"/>
      <c r="V81" s="58"/>
      <c r="W81" s="738"/>
      <c r="X81" s="58"/>
      <c r="Y81" s="58"/>
      <c r="Z81" s="738"/>
      <c r="AA81" s="58"/>
      <c r="AB81" s="58"/>
      <c r="AC81" s="738"/>
      <c r="AD81" s="58"/>
      <c r="AE81" s="58"/>
      <c r="AF81" s="738"/>
      <c r="AG81" s="58"/>
      <c r="AH81" s="58"/>
      <c r="AI81" s="738"/>
      <c r="AJ81" s="58"/>
      <c r="AK81" s="58"/>
      <c r="AL81" s="738"/>
      <c r="AM81" s="58"/>
      <c r="AN81" s="58"/>
      <c r="AO81" s="738"/>
      <c r="AP81" s="58"/>
      <c r="AQ81" s="58"/>
      <c r="AR81" s="738"/>
      <c r="AS81" s="58"/>
      <c r="AT81" s="58"/>
      <c r="AU81" s="738"/>
      <c r="AV81" s="58"/>
      <c r="AW81" s="58"/>
      <c r="AX81" s="738"/>
      <c r="AY81" s="58"/>
      <c r="AZ81" s="58"/>
      <c r="BA81" s="738"/>
      <c r="BB81" s="58"/>
      <c r="BC81" s="58"/>
      <c r="BD81" s="738"/>
      <c r="BE81" s="58"/>
      <c r="BF81" s="58"/>
      <c r="BG81" s="738"/>
      <c r="BH81" s="58"/>
      <c r="BI81" s="58"/>
      <c r="BJ81" s="738"/>
      <c r="BK81" s="58"/>
      <c r="BL81" s="58"/>
      <c r="BM81" s="738"/>
      <c r="BN81" s="58"/>
      <c r="BO81" s="58"/>
      <c r="BP81" s="738"/>
      <c r="BQ81" s="58"/>
      <c r="BR81" s="58"/>
      <c r="BS81" s="738"/>
      <c r="BT81" s="58"/>
      <c r="BU81" s="58"/>
      <c r="BV81" s="738"/>
      <c r="BW81" s="58"/>
      <c r="BX81" s="58"/>
      <c r="BY81" s="738"/>
      <c r="BZ81" s="58"/>
      <c r="CA81" s="58"/>
      <c r="CB81" s="738"/>
      <c r="CC81" s="58"/>
      <c r="CD81" s="58"/>
      <c r="CE81" s="738"/>
      <c r="CF81" s="58"/>
      <c r="CG81" s="58"/>
      <c r="CH81" s="738"/>
      <c r="CI81" s="58"/>
      <c r="CJ81" s="58"/>
      <c r="CK81" s="738"/>
      <c r="CL81" s="58"/>
      <c r="CM81" s="58"/>
      <c r="CN81" s="738"/>
      <c r="CO81" s="58"/>
      <c r="CP81" s="58"/>
      <c r="CQ81" s="738"/>
      <c r="CR81" s="58"/>
      <c r="CS81" s="58"/>
      <c r="CT81" s="738"/>
      <c r="CU81" s="58"/>
      <c r="CV81" s="58"/>
      <c r="CW81" s="738"/>
      <c r="CX81" s="58"/>
      <c r="CY81" s="58"/>
      <c r="CZ81" s="738"/>
      <c r="DA81" s="58"/>
      <c r="DB81" s="58"/>
      <c r="DC81" s="738"/>
      <c r="DD81" s="58"/>
      <c r="DE81" s="58"/>
      <c r="DF81" s="738"/>
      <c r="DG81" s="58"/>
      <c r="DH81" s="58"/>
      <c r="DI81" s="738"/>
      <c r="DJ81" s="58"/>
      <c r="DK81" s="58"/>
      <c r="DL81" s="738"/>
      <c r="DM81" s="58"/>
      <c r="DN81" s="58"/>
      <c r="DO81" s="738"/>
      <c r="DP81" s="58"/>
      <c r="DQ81" s="58"/>
      <c r="DR81" s="738"/>
      <c r="DS81" s="58"/>
      <c r="DT81" s="58"/>
      <c r="DU81" s="738"/>
      <c r="DV81" s="58"/>
      <c r="DW81" s="58"/>
      <c r="DX81" s="738"/>
      <c r="DY81" s="58"/>
      <c r="DZ81" s="58"/>
      <c r="EA81" s="738"/>
      <c r="EB81" s="58"/>
      <c r="EC81" s="58"/>
      <c r="ED81" s="738"/>
      <c r="EE81" s="58"/>
      <c r="EF81" s="58"/>
      <c r="EG81" s="738"/>
      <c r="EH81" s="58"/>
      <c r="EI81" s="58"/>
      <c r="EJ81" s="738"/>
      <c r="EK81" s="58"/>
      <c r="EL81" s="58"/>
      <c r="EM81" s="738"/>
      <c r="EN81" s="58"/>
      <c r="EO81" s="58"/>
      <c r="EP81" s="738"/>
      <c r="EQ81" s="58"/>
      <c r="ER81" s="58"/>
      <c r="ES81" s="738"/>
      <c r="ET81" s="58"/>
      <c r="EU81" s="58"/>
      <c r="EV81" s="738"/>
      <c r="EW81" s="58"/>
      <c r="EX81" s="58"/>
      <c r="EY81" s="738"/>
      <c r="EZ81" s="58"/>
      <c r="FA81" s="58"/>
      <c r="FB81" s="738"/>
      <c r="FC81" s="58"/>
      <c r="FD81" s="58"/>
      <c r="FE81" s="738"/>
      <c r="FF81" s="58"/>
      <c r="FG81" s="58"/>
      <c r="FH81" s="738"/>
    </row>
    <row r="82" spans="1:164" s="78" customFormat="1" x14ac:dyDescent="0.25">
      <c r="A82" s="349" t="s">
        <v>140</v>
      </c>
      <c r="B82" s="77"/>
      <c r="C82" s="57"/>
      <c r="D82" s="121"/>
      <c r="E82" s="121"/>
      <c r="F82" s="57"/>
      <c r="G82" s="58"/>
      <c r="H82" s="738"/>
      <c r="I82" s="58"/>
      <c r="J82" s="58"/>
      <c r="K82" s="738"/>
      <c r="L82" s="58"/>
      <c r="M82" s="58"/>
      <c r="N82" s="738"/>
      <c r="O82" s="58"/>
      <c r="P82" s="58"/>
      <c r="Q82" s="738"/>
      <c r="R82" s="58"/>
      <c r="S82" s="58"/>
      <c r="T82" s="738"/>
      <c r="U82" s="58"/>
      <c r="V82" s="58"/>
      <c r="W82" s="738"/>
      <c r="X82" s="58"/>
      <c r="Y82" s="58"/>
      <c r="Z82" s="738"/>
      <c r="AA82" s="58"/>
      <c r="AB82" s="58"/>
      <c r="AC82" s="738"/>
      <c r="AD82" s="58"/>
      <c r="AE82" s="58"/>
      <c r="AF82" s="738"/>
      <c r="AG82" s="58"/>
      <c r="AH82" s="58"/>
      <c r="AI82" s="738"/>
      <c r="AJ82" s="58"/>
      <c r="AK82" s="58"/>
      <c r="AL82" s="738"/>
      <c r="AM82" s="58"/>
      <c r="AN82" s="58"/>
      <c r="AO82" s="738"/>
      <c r="AP82" s="58"/>
      <c r="AQ82" s="58"/>
      <c r="AR82" s="738"/>
      <c r="AS82" s="58"/>
      <c r="AT82" s="58"/>
      <c r="AU82" s="738"/>
      <c r="AV82" s="58"/>
      <c r="AW82" s="58"/>
      <c r="AX82" s="738"/>
      <c r="AY82" s="58"/>
      <c r="AZ82" s="58"/>
      <c r="BA82" s="738"/>
      <c r="BB82" s="58"/>
      <c r="BC82" s="58"/>
      <c r="BD82" s="738"/>
      <c r="BE82" s="58"/>
      <c r="BF82" s="58"/>
      <c r="BG82" s="738"/>
      <c r="BH82" s="58"/>
      <c r="BI82" s="58"/>
      <c r="BJ82" s="738"/>
      <c r="BK82" s="58"/>
      <c r="BL82" s="58"/>
      <c r="BM82" s="738"/>
      <c r="BN82" s="58"/>
      <c r="BO82" s="58"/>
      <c r="BP82" s="738"/>
      <c r="BQ82" s="58"/>
      <c r="BR82" s="58"/>
      <c r="BS82" s="738"/>
      <c r="BT82" s="58"/>
      <c r="BU82" s="58"/>
      <c r="BV82" s="738"/>
      <c r="BW82" s="58"/>
      <c r="BX82" s="58"/>
      <c r="BY82" s="738"/>
      <c r="BZ82" s="58"/>
      <c r="CA82" s="58"/>
      <c r="CB82" s="738"/>
      <c r="CC82" s="58"/>
      <c r="CD82" s="58"/>
      <c r="CE82" s="738"/>
      <c r="CF82" s="58"/>
      <c r="CG82" s="58"/>
      <c r="CH82" s="738"/>
      <c r="CI82" s="58"/>
      <c r="CJ82" s="58"/>
      <c r="CK82" s="738"/>
      <c r="CL82" s="58"/>
      <c r="CM82" s="58"/>
      <c r="CN82" s="738"/>
      <c r="CO82" s="58"/>
      <c r="CP82" s="58"/>
      <c r="CQ82" s="738"/>
      <c r="CR82" s="58"/>
      <c r="CS82" s="58"/>
      <c r="CT82" s="738"/>
      <c r="CU82" s="58"/>
      <c r="CV82" s="58"/>
      <c r="CW82" s="738"/>
      <c r="CX82" s="58"/>
      <c r="CY82" s="58"/>
      <c r="CZ82" s="738"/>
      <c r="DA82" s="58"/>
      <c r="DB82" s="58"/>
      <c r="DC82" s="738"/>
      <c r="DD82" s="58"/>
      <c r="DE82" s="58"/>
      <c r="DF82" s="738"/>
      <c r="DG82" s="58"/>
      <c r="DH82" s="58"/>
      <c r="DI82" s="738"/>
      <c r="DJ82" s="58"/>
      <c r="DK82" s="58"/>
      <c r="DL82" s="738"/>
      <c r="DM82" s="58"/>
      <c r="DN82" s="58"/>
      <c r="DO82" s="738"/>
      <c r="DP82" s="58"/>
      <c r="DQ82" s="58"/>
      <c r="DR82" s="738"/>
      <c r="DS82" s="58"/>
      <c r="DT82" s="58"/>
      <c r="DU82" s="738"/>
      <c r="DV82" s="58"/>
      <c r="DW82" s="58"/>
      <c r="DX82" s="738"/>
      <c r="DY82" s="58"/>
      <c r="DZ82" s="58"/>
      <c r="EA82" s="738"/>
      <c r="EB82" s="58"/>
      <c r="EC82" s="58"/>
      <c r="ED82" s="738"/>
      <c r="EE82" s="58"/>
      <c r="EF82" s="58"/>
      <c r="EG82" s="738"/>
      <c r="EH82" s="58"/>
      <c r="EI82" s="58"/>
      <c r="EJ82" s="738"/>
      <c r="EK82" s="58"/>
      <c r="EL82" s="58"/>
      <c r="EM82" s="738"/>
      <c r="EN82" s="58"/>
      <c r="EO82" s="58"/>
      <c r="EP82" s="738"/>
      <c r="EQ82" s="58"/>
      <c r="ER82" s="58"/>
      <c r="ES82" s="738"/>
      <c r="ET82" s="58"/>
      <c r="EU82" s="58"/>
      <c r="EV82" s="738"/>
      <c r="EW82" s="58"/>
      <c r="EX82" s="58"/>
      <c r="EY82" s="738"/>
      <c r="EZ82" s="58"/>
      <c r="FA82" s="58"/>
      <c r="FB82" s="738"/>
      <c r="FC82" s="58"/>
      <c r="FD82" s="58"/>
      <c r="FE82" s="738"/>
      <c r="FF82" s="58"/>
      <c r="FG82" s="58"/>
      <c r="FH82" s="738"/>
    </row>
    <row r="83" spans="1:164" s="78" customFormat="1" ht="17.25" customHeight="1" x14ac:dyDescent="0.25">
      <c r="A83" s="27" t="s">
        <v>120</v>
      </c>
      <c r="B83" s="26"/>
      <c r="C83" s="57">
        <f>C84</f>
        <v>6887</v>
      </c>
      <c r="D83" s="121"/>
      <c r="E83" s="121"/>
      <c r="F83" s="57"/>
      <c r="G83" s="58"/>
      <c r="H83" s="738"/>
      <c r="I83" s="58"/>
      <c r="J83" s="58"/>
      <c r="K83" s="738"/>
      <c r="L83" s="58"/>
      <c r="M83" s="58"/>
      <c r="N83" s="738"/>
      <c r="O83" s="58"/>
      <c r="P83" s="58"/>
      <c r="Q83" s="738"/>
      <c r="R83" s="58"/>
      <c r="S83" s="58"/>
      <c r="T83" s="738"/>
      <c r="U83" s="58"/>
      <c r="V83" s="58"/>
      <c r="W83" s="738"/>
      <c r="X83" s="58"/>
      <c r="Y83" s="58"/>
      <c r="Z83" s="738"/>
      <c r="AA83" s="58"/>
      <c r="AB83" s="58"/>
      <c r="AC83" s="738"/>
      <c r="AD83" s="58"/>
      <c r="AE83" s="58"/>
      <c r="AF83" s="738"/>
      <c r="AG83" s="58"/>
      <c r="AH83" s="58"/>
      <c r="AI83" s="738"/>
      <c r="AJ83" s="58"/>
      <c r="AK83" s="58"/>
      <c r="AL83" s="738"/>
      <c r="AM83" s="58"/>
      <c r="AN83" s="58"/>
      <c r="AO83" s="738"/>
      <c r="AP83" s="58"/>
      <c r="AQ83" s="58"/>
      <c r="AR83" s="738"/>
      <c r="AS83" s="58"/>
      <c r="AT83" s="58"/>
      <c r="AU83" s="738"/>
      <c r="AV83" s="58"/>
      <c r="AW83" s="58"/>
      <c r="AX83" s="738"/>
      <c r="AY83" s="58"/>
      <c r="AZ83" s="58"/>
      <c r="BA83" s="738"/>
      <c r="BB83" s="58"/>
      <c r="BC83" s="58"/>
      <c r="BD83" s="738"/>
      <c r="BE83" s="58"/>
      <c r="BF83" s="58"/>
      <c r="BG83" s="738"/>
      <c r="BH83" s="58"/>
      <c r="BI83" s="58"/>
      <c r="BJ83" s="738"/>
      <c r="BK83" s="58"/>
      <c r="BL83" s="58"/>
      <c r="BM83" s="738"/>
      <c r="BN83" s="58"/>
      <c r="BO83" s="58"/>
      <c r="BP83" s="738"/>
      <c r="BQ83" s="58"/>
      <c r="BR83" s="58"/>
      <c r="BS83" s="738"/>
      <c r="BT83" s="58"/>
      <c r="BU83" s="58"/>
      <c r="BV83" s="738"/>
      <c r="BW83" s="58"/>
      <c r="BX83" s="58"/>
      <c r="BY83" s="738"/>
      <c r="BZ83" s="58"/>
      <c r="CA83" s="58"/>
      <c r="CB83" s="738"/>
      <c r="CC83" s="58"/>
      <c r="CD83" s="58"/>
      <c r="CE83" s="738"/>
      <c r="CF83" s="58"/>
      <c r="CG83" s="58"/>
      <c r="CH83" s="738"/>
      <c r="CI83" s="58"/>
      <c r="CJ83" s="58"/>
      <c r="CK83" s="738"/>
      <c r="CL83" s="58"/>
      <c r="CM83" s="58"/>
      <c r="CN83" s="738"/>
      <c r="CO83" s="58"/>
      <c r="CP83" s="58"/>
      <c r="CQ83" s="738"/>
      <c r="CR83" s="58"/>
      <c r="CS83" s="58"/>
      <c r="CT83" s="738"/>
      <c r="CU83" s="58"/>
      <c r="CV83" s="58"/>
      <c r="CW83" s="738"/>
      <c r="CX83" s="58"/>
      <c r="CY83" s="58"/>
      <c r="CZ83" s="738"/>
      <c r="DA83" s="58"/>
      <c r="DB83" s="58"/>
      <c r="DC83" s="738"/>
      <c r="DD83" s="58"/>
      <c r="DE83" s="58"/>
      <c r="DF83" s="738"/>
      <c r="DG83" s="58"/>
      <c r="DH83" s="58"/>
      <c r="DI83" s="738"/>
      <c r="DJ83" s="58"/>
      <c r="DK83" s="58"/>
      <c r="DL83" s="738"/>
      <c r="DM83" s="58"/>
      <c r="DN83" s="58"/>
      <c r="DO83" s="738"/>
      <c r="DP83" s="58"/>
      <c r="DQ83" s="58"/>
      <c r="DR83" s="738"/>
      <c r="DS83" s="58"/>
      <c r="DT83" s="58"/>
      <c r="DU83" s="738"/>
      <c r="DV83" s="58"/>
      <c r="DW83" s="58"/>
      <c r="DX83" s="738"/>
      <c r="DY83" s="58"/>
      <c r="DZ83" s="58"/>
      <c r="EA83" s="738"/>
      <c r="EB83" s="58"/>
      <c r="EC83" s="58"/>
      <c r="ED83" s="738"/>
      <c r="EE83" s="58"/>
      <c r="EF83" s="58"/>
      <c r="EG83" s="738"/>
      <c r="EH83" s="58"/>
      <c r="EI83" s="58"/>
      <c r="EJ83" s="738"/>
      <c r="EK83" s="58"/>
      <c r="EL83" s="58"/>
      <c r="EM83" s="738"/>
      <c r="EN83" s="58"/>
      <c r="EO83" s="58"/>
      <c r="EP83" s="738"/>
      <c r="EQ83" s="58"/>
      <c r="ER83" s="58"/>
      <c r="ES83" s="738"/>
      <c r="ET83" s="58"/>
      <c r="EU83" s="58"/>
      <c r="EV83" s="738"/>
      <c r="EW83" s="58"/>
      <c r="EX83" s="58"/>
      <c r="EY83" s="738"/>
      <c r="EZ83" s="58"/>
      <c r="FA83" s="58"/>
      <c r="FB83" s="738"/>
      <c r="FC83" s="58"/>
      <c r="FD83" s="58"/>
      <c r="FE83" s="738"/>
      <c r="FF83" s="58"/>
      <c r="FG83" s="58"/>
      <c r="FH83" s="738"/>
    </row>
    <row r="84" spans="1:164" s="78" customFormat="1" ht="17.25" customHeight="1" x14ac:dyDescent="0.25">
      <c r="A84" s="27" t="s">
        <v>347</v>
      </c>
      <c r="B84" s="26"/>
      <c r="C84" s="57">
        <v>6887</v>
      </c>
      <c r="D84" s="121"/>
      <c r="E84" s="121"/>
      <c r="F84" s="57"/>
      <c r="G84" s="58"/>
      <c r="H84" s="738"/>
      <c r="I84" s="58"/>
      <c r="J84" s="58"/>
      <c r="K84" s="738"/>
      <c r="L84" s="58"/>
      <c r="M84" s="58"/>
      <c r="N84" s="738"/>
      <c r="O84" s="58"/>
      <c r="P84" s="58"/>
      <c r="Q84" s="738"/>
      <c r="R84" s="58"/>
      <c r="S84" s="58"/>
      <c r="T84" s="738"/>
      <c r="U84" s="58"/>
      <c r="V84" s="58"/>
      <c r="W84" s="738"/>
      <c r="X84" s="58"/>
      <c r="Y84" s="58"/>
      <c r="Z84" s="738"/>
      <c r="AA84" s="58"/>
      <c r="AB84" s="58"/>
      <c r="AC84" s="738"/>
      <c r="AD84" s="58"/>
      <c r="AE84" s="58"/>
      <c r="AF84" s="738"/>
      <c r="AG84" s="58"/>
      <c r="AH84" s="58"/>
      <c r="AI84" s="738"/>
      <c r="AJ84" s="58"/>
      <c r="AK84" s="58"/>
      <c r="AL84" s="738"/>
      <c r="AM84" s="58"/>
      <c r="AN84" s="58"/>
      <c r="AO84" s="738"/>
      <c r="AP84" s="58"/>
      <c r="AQ84" s="58"/>
      <c r="AR84" s="738"/>
      <c r="AS84" s="58"/>
      <c r="AT84" s="58"/>
      <c r="AU84" s="738"/>
      <c r="AV84" s="58"/>
      <c r="AW84" s="58"/>
      <c r="AX84" s="738"/>
      <c r="AY84" s="58"/>
      <c r="AZ84" s="58"/>
      <c r="BA84" s="738"/>
      <c r="BB84" s="58"/>
      <c r="BC84" s="58"/>
      <c r="BD84" s="738"/>
      <c r="BE84" s="58"/>
      <c r="BF84" s="58"/>
      <c r="BG84" s="738"/>
      <c r="BH84" s="58"/>
      <c r="BI84" s="58"/>
      <c r="BJ84" s="738"/>
      <c r="BK84" s="58"/>
      <c r="BL84" s="58"/>
      <c r="BM84" s="738"/>
      <c r="BN84" s="58"/>
      <c r="BO84" s="58"/>
      <c r="BP84" s="738"/>
      <c r="BQ84" s="58"/>
      <c r="BR84" s="58"/>
      <c r="BS84" s="738"/>
      <c r="BT84" s="58"/>
      <c r="BU84" s="58"/>
      <c r="BV84" s="738"/>
      <c r="BW84" s="58"/>
      <c r="BX84" s="58"/>
      <c r="BY84" s="738"/>
      <c r="BZ84" s="58"/>
      <c r="CA84" s="58"/>
      <c r="CB84" s="738"/>
      <c r="CC84" s="58"/>
      <c r="CD84" s="58"/>
      <c r="CE84" s="738"/>
      <c r="CF84" s="58"/>
      <c r="CG84" s="58"/>
      <c r="CH84" s="738"/>
      <c r="CI84" s="58"/>
      <c r="CJ84" s="58"/>
      <c r="CK84" s="738"/>
      <c r="CL84" s="58"/>
      <c r="CM84" s="58"/>
      <c r="CN84" s="738"/>
      <c r="CO84" s="58"/>
      <c r="CP84" s="58"/>
      <c r="CQ84" s="738"/>
      <c r="CR84" s="58"/>
      <c r="CS84" s="58"/>
      <c r="CT84" s="738"/>
      <c r="CU84" s="58"/>
      <c r="CV84" s="58"/>
      <c r="CW84" s="738"/>
      <c r="CX84" s="58"/>
      <c r="CY84" s="58"/>
      <c r="CZ84" s="738"/>
      <c r="DA84" s="58"/>
      <c r="DB84" s="58"/>
      <c r="DC84" s="738"/>
      <c r="DD84" s="58"/>
      <c r="DE84" s="58"/>
      <c r="DF84" s="738"/>
      <c r="DG84" s="58"/>
      <c r="DH84" s="58"/>
      <c r="DI84" s="738"/>
      <c r="DJ84" s="58"/>
      <c r="DK84" s="58"/>
      <c r="DL84" s="738"/>
      <c r="DM84" s="58"/>
      <c r="DN84" s="58"/>
      <c r="DO84" s="738"/>
      <c r="DP84" s="58"/>
      <c r="DQ84" s="58"/>
      <c r="DR84" s="738"/>
      <c r="DS84" s="58"/>
      <c r="DT84" s="58"/>
      <c r="DU84" s="738"/>
      <c r="DV84" s="58"/>
      <c r="DW84" s="58"/>
      <c r="DX84" s="738"/>
      <c r="DY84" s="58"/>
      <c r="DZ84" s="58"/>
      <c r="EA84" s="738"/>
      <c r="EB84" s="58"/>
      <c r="EC84" s="58"/>
      <c r="ED84" s="738"/>
      <c r="EE84" s="58"/>
      <c r="EF84" s="58"/>
      <c r="EG84" s="738"/>
      <c r="EH84" s="58"/>
      <c r="EI84" s="58"/>
      <c r="EJ84" s="738"/>
      <c r="EK84" s="58"/>
      <c r="EL84" s="58"/>
      <c r="EM84" s="738"/>
      <c r="EN84" s="58"/>
      <c r="EO84" s="58"/>
      <c r="EP84" s="738"/>
      <c r="EQ84" s="58"/>
      <c r="ER84" s="58"/>
      <c r="ES84" s="738"/>
      <c r="ET84" s="58"/>
      <c r="EU84" s="58"/>
      <c r="EV84" s="738"/>
      <c r="EW84" s="58"/>
      <c r="EX84" s="58"/>
      <c r="EY84" s="738"/>
      <c r="EZ84" s="58"/>
      <c r="FA84" s="58"/>
      <c r="FB84" s="738"/>
      <c r="FC84" s="58"/>
      <c r="FD84" s="58"/>
      <c r="FE84" s="738"/>
      <c r="FF84" s="58"/>
      <c r="FG84" s="58"/>
      <c r="FH84" s="738"/>
    </row>
    <row r="85" spans="1:164" s="78" customFormat="1" ht="15" customHeight="1" x14ac:dyDescent="0.25">
      <c r="A85" s="28" t="s">
        <v>121</v>
      </c>
      <c r="B85" s="26"/>
      <c r="C85" s="57"/>
      <c r="D85" s="57"/>
      <c r="E85" s="57"/>
      <c r="F85" s="57"/>
      <c r="G85" s="58"/>
      <c r="H85" s="738"/>
      <c r="I85" s="58"/>
      <c r="J85" s="58"/>
      <c r="K85" s="738"/>
      <c r="L85" s="58"/>
      <c r="M85" s="58"/>
      <c r="N85" s="738"/>
      <c r="O85" s="58"/>
      <c r="P85" s="58"/>
      <c r="Q85" s="738"/>
      <c r="R85" s="58"/>
      <c r="S85" s="58"/>
      <c r="T85" s="738"/>
      <c r="U85" s="58"/>
      <c r="V85" s="58"/>
      <c r="W85" s="738"/>
      <c r="X85" s="58"/>
      <c r="Y85" s="58"/>
      <c r="Z85" s="738"/>
      <c r="AA85" s="58"/>
      <c r="AB85" s="58"/>
      <c r="AC85" s="738"/>
      <c r="AD85" s="58"/>
      <c r="AE85" s="58"/>
      <c r="AF85" s="738"/>
      <c r="AG85" s="58"/>
      <c r="AH85" s="58"/>
      <c r="AI85" s="738"/>
      <c r="AJ85" s="58"/>
      <c r="AK85" s="58"/>
      <c r="AL85" s="738"/>
      <c r="AM85" s="58"/>
      <c r="AN85" s="58"/>
      <c r="AO85" s="738"/>
      <c r="AP85" s="58"/>
      <c r="AQ85" s="58"/>
      <c r="AR85" s="738"/>
      <c r="AS85" s="58"/>
      <c r="AT85" s="58"/>
      <c r="AU85" s="738"/>
      <c r="AV85" s="58"/>
      <c r="AW85" s="58"/>
      <c r="AX85" s="738"/>
      <c r="AY85" s="58"/>
      <c r="AZ85" s="58"/>
      <c r="BA85" s="738"/>
      <c r="BB85" s="58"/>
      <c r="BC85" s="58"/>
      <c r="BD85" s="738"/>
      <c r="BE85" s="58"/>
      <c r="BF85" s="58"/>
      <c r="BG85" s="738"/>
      <c r="BH85" s="58"/>
      <c r="BI85" s="58"/>
      <c r="BJ85" s="738"/>
      <c r="BK85" s="58"/>
      <c r="BL85" s="58"/>
      <c r="BM85" s="738"/>
      <c r="BN85" s="58"/>
      <c r="BO85" s="58"/>
      <c r="BP85" s="738"/>
      <c r="BQ85" s="58"/>
      <c r="BR85" s="58"/>
      <c r="BS85" s="738"/>
      <c r="BT85" s="58"/>
      <c r="BU85" s="58"/>
      <c r="BV85" s="738"/>
      <c r="BW85" s="58"/>
      <c r="BX85" s="58"/>
      <c r="BY85" s="738"/>
      <c r="BZ85" s="58"/>
      <c r="CA85" s="58"/>
      <c r="CB85" s="738"/>
      <c r="CC85" s="58"/>
      <c r="CD85" s="58"/>
      <c r="CE85" s="738"/>
      <c r="CF85" s="58"/>
      <c r="CG85" s="58"/>
      <c r="CH85" s="738"/>
      <c r="CI85" s="58"/>
      <c r="CJ85" s="58"/>
      <c r="CK85" s="738"/>
      <c r="CL85" s="58"/>
      <c r="CM85" s="58"/>
      <c r="CN85" s="738"/>
      <c r="CO85" s="58"/>
      <c r="CP85" s="58"/>
      <c r="CQ85" s="738"/>
      <c r="CR85" s="58"/>
      <c r="CS85" s="58"/>
      <c r="CT85" s="738"/>
      <c r="CU85" s="58"/>
      <c r="CV85" s="58"/>
      <c r="CW85" s="738"/>
      <c r="CX85" s="58"/>
      <c r="CY85" s="58"/>
      <c r="CZ85" s="738"/>
      <c r="DA85" s="58"/>
      <c r="DB85" s="58"/>
      <c r="DC85" s="738"/>
      <c r="DD85" s="58"/>
      <c r="DE85" s="58"/>
      <c r="DF85" s="738"/>
      <c r="DG85" s="58"/>
      <c r="DH85" s="58"/>
      <c r="DI85" s="738"/>
      <c r="DJ85" s="58"/>
      <c r="DK85" s="58"/>
      <c r="DL85" s="738"/>
      <c r="DM85" s="58"/>
      <c r="DN85" s="58"/>
      <c r="DO85" s="738"/>
      <c r="DP85" s="58"/>
      <c r="DQ85" s="58"/>
      <c r="DR85" s="738"/>
      <c r="DS85" s="58"/>
      <c r="DT85" s="58"/>
      <c r="DU85" s="738"/>
      <c r="DV85" s="58"/>
      <c r="DW85" s="58"/>
      <c r="DX85" s="738"/>
      <c r="DY85" s="58"/>
      <c r="DZ85" s="58"/>
      <c r="EA85" s="738"/>
      <c r="EB85" s="58"/>
      <c r="EC85" s="58"/>
      <c r="ED85" s="738"/>
      <c r="EE85" s="58"/>
      <c r="EF85" s="58"/>
      <c r="EG85" s="738"/>
      <c r="EH85" s="58"/>
      <c r="EI85" s="58"/>
      <c r="EJ85" s="738"/>
      <c r="EK85" s="58"/>
      <c r="EL85" s="58"/>
      <c r="EM85" s="738"/>
      <c r="EN85" s="58"/>
      <c r="EO85" s="58"/>
      <c r="EP85" s="738"/>
      <c r="EQ85" s="58"/>
      <c r="ER85" s="58"/>
      <c r="ES85" s="738"/>
      <c r="ET85" s="58"/>
      <c r="EU85" s="58"/>
      <c r="EV85" s="738"/>
      <c r="EW85" s="58"/>
      <c r="EX85" s="58"/>
      <c r="EY85" s="738"/>
      <c r="EZ85" s="58"/>
      <c r="FA85" s="58"/>
      <c r="FB85" s="738"/>
      <c r="FC85" s="58"/>
      <c r="FD85" s="58"/>
      <c r="FE85" s="738"/>
      <c r="FF85" s="58"/>
      <c r="FG85" s="58"/>
      <c r="FH85" s="738"/>
    </row>
    <row r="86" spans="1:164" s="78" customFormat="1" ht="30" customHeight="1" x14ac:dyDescent="0.25">
      <c r="A86" s="28" t="s">
        <v>122</v>
      </c>
      <c r="B86" s="26"/>
      <c r="C86" s="57"/>
      <c r="D86" s="57"/>
      <c r="E86" s="57"/>
      <c r="F86" s="57"/>
      <c r="G86" s="58"/>
      <c r="H86" s="738"/>
      <c r="I86" s="58"/>
      <c r="J86" s="58"/>
      <c r="K86" s="738"/>
      <c r="L86" s="58"/>
      <c r="M86" s="58"/>
      <c r="N86" s="738"/>
      <c r="O86" s="58"/>
      <c r="P86" s="58"/>
      <c r="Q86" s="738"/>
      <c r="R86" s="58"/>
      <c r="S86" s="58"/>
      <c r="T86" s="738"/>
      <c r="U86" s="58"/>
      <c r="V86" s="58"/>
      <c r="W86" s="738"/>
      <c r="X86" s="58"/>
      <c r="Y86" s="58"/>
      <c r="Z86" s="738"/>
      <c r="AA86" s="58"/>
      <c r="AB86" s="58"/>
      <c r="AC86" s="738"/>
      <c r="AD86" s="58"/>
      <c r="AE86" s="58"/>
      <c r="AF86" s="738"/>
      <c r="AG86" s="58"/>
      <c r="AH86" s="58"/>
      <c r="AI86" s="738"/>
      <c r="AJ86" s="58"/>
      <c r="AK86" s="58"/>
      <c r="AL86" s="738"/>
      <c r="AM86" s="58"/>
      <c r="AN86" s="58"/>
      <c r="AO86" s="738"/>
      <c r="AP86" s="58"/>
      <c r="AQ86" s="58"/>
      <c r="AR86" s="738"/>
      <c r="AS86" s="58"/>
      <c r="AT86" s="58"/>
      <c r="AU86" s="738"/>
      <c r="AV86" s="58"/>
      <c r="AW86" s="58"/>
      <c r="AX86" s="738"/>
      <c r="AY86" s="58"/>
      <c r="AZ86" s="58"/>
      <c r="BA86" s="738"/>
      <c r="BB86" s="58"/>
      <c r="BC86" s="58"/>
      <c r="BD86" s="738"/>
      <c r="BE86" s="58"/>
      <c r="BF86" s="58"/>
      <c r="BG86" s="738"/>
      <c r="BH86" s="58"/>
      <c r="BI86" s="58"/>
      <c r="BJ86" s="738"/>
      <c r="BK86" s="58"/>
      <c r="BL86" s="58"/>
      <c r="BM86" s="738"/>
      <c r="BN86" s="58"/>
      <c r="BO86" s="58"/>
      <c r="BP86" s="738"/>
      <c r="BQ86" s="58"/>
      <c r="BR86" s="58"/>
      <c r="BS86" s="738"/>
      <c r="BT86" s="58"/>
      <c r="BU86" s="58"/>
      <c r="BV86" s="738"/>
      <c r="BW86" s="58"/>
      <c r="BX86" s="58"/>
      <c r="BY86" s="738"/>
      <c r="BZ86" s="58"/>
      <c r="CA86" s="58"/>
      <c r="CB86" s="738"/>
      <c r="CC86" s="58"/>
      <c r="CD86" s="58"/>
      <c r="CE86" s="738"/>
      <c r="CF86" s="58"/>
      <c r="CG86" s="58"/>
      <c r="CH86" s="738"/>
      <c r="CI86" s="58"/>
      <c r="CJ86" s="58"/>
      <c r="CK86" s="738"/>
      <c r="CL86" s="58"/>
      <c r="CM86" s="58"/>
      <c r="CN86" s="738"/>
      <c r="CO86" s="58"/>
      <c r="CP86" s="58"/>
      <c r="CQ86" s="738"/>
      <c r="CR86" s="58"/>
      <c r="CS86" s="58"/>
      <c r="CT86" s="738"/>
      <c r="CU86" s="58"/>
      <c r="CV86" s="58"/>
      <c r="CW86" s="738"/>
      <c r="CX86" s="58"/>
      <c r="CY86" s="58"/>
      <c r="CZ86" s="738"/>
      <c r="DA86" s="58"/>
      <c r="DB86" s="58"/>
      <c r="DC86" s="738"/>
      <c r="DD86" s="58"/>
      <c r="DE86" s="58"/>
      <c r="DF86" s="738"/>
      <c r="DG86" s="58"/>
      <c r="DH86" s="58"/>
      <c r="DI86" s="738"/>
      <c r="DJ86" s="58"/>
      <c r="DK86" s="58"/>
      <c r="DL86" s="738"/>
      <c r="DM86" s="58"/>
      <c r="DN86" s="58"/>
      <c r="DO86" s="738"/>
      <c r="DP86" s="58"/>
      <c r="DQ86" s="58"/>
      <c r="DR86" s="738"/>
      <c r="DS86" s="58"/>
      <c r="DT86" s="58"/>
      <c r="DU86" s="738"/>
      <c r="DV86" s="58"/>
      <c r="DW86" s="58"/>
      <c r="DX86" s="738"/>
      <c r="DY86" s="58"/>
      <c r="DZ86" s="58"/>
      <c r="EA86" s="738"/>
      <c r="EB86" s="58"/>
      <c r="EC86" s="58"/>
      <c r="ED86" s="738"/>
      <c r="EE86" s="58"/>
      <c r="EF86" s="58"/>
      <c r="EG86" s="738"/>
      <c r="EH86" s="58"/>
      <c r="EI86" s="58"/>
      <c r="EJ86" s="738"/>
      <c r="EK86" s="58"/>
      <c r="EL86" s="58"/>
      <c r="EM86" s="738"/>
      <c r="EN86" s="58"/>
      <c r="EO86" s="58"/>
      <c r="EP86" s="738"/>
      <c r="EQ86" s="58"/>
      <c r="ER86" s="58"/>
      <c r="ES86" s="738"/>
      <c r="ET86" s="58"/>
      <c r="EU86" s="58"/>
      <c r="EV86" s="738"/>
      <c r="EW86" s="58"/>
      <c r="EX86" s="58"/>
      <c r="EY86" s="738"/>
      <c r="EZ86" s="58"/>
      <c r="FA86" s="58"/>
      <c r="FB86" s="738"/>
      <c r="FC86" s="58"/>
      <c r="FD86" s="58"/>
      <c r="FE86" s="738"/>
      <c r="FF86" s="58"/>
      <c r="FG86" s="58"/>
      <c r="FH86" s="738"/>
    </row>
    <row r="87" spans="1:164" s="78" customFormat="1" ht="16.5" customHeight="1" x14ac:dyDescent="0.25">
      <c r="A87" s="349" t="s">
        <v>149</v>
      </c>
      <c r="B87" s="26"/>
      <c r="C87" s="59">
        <f>C83+ROUND(C85*3.2,0)+C86</f>
        <v>6887</v>
      </c>
      <c r="D87" s="57"/>
      <c r="E87" s="57"/>
      <c r="F87" s="57"/>
      <c r="G87" s="58"/>
      <c r="H87" s="738"/>
      <c r="I87" s="58"/>
      <c r="J87" s="58"/>
      <c r="K87" s="738"/>
      <c r="L87" s="58"/>
      <c r="M87" s="58"/>
      <c r="N87" s="738"/>
      <c r="O87" s="58"/>
      <c r="P87" s="58"/>
      <c r="Q87" s="738"/>
      <c r="R87" s="58"/>
      <c r="S87" s="58"/>
      <c r="T87" s="738"/>
      <c r="U87" s="58"/>
      <c r="V87" s="58"/>
      <c r="W87" s="738"/>
      <c r="X87" s="58"/>
      <c r="Y87" s="58"/>
      <c r="Z87" s="738"/>
      <c r="AA87" s="58"/>
      <c r="AB87" s="58"/>
      <c r="AC87" s="738"/>
      <c r="AD87" s="58"/>
      <c r="AE87" s="58"/>
      <c r="AF87" s="738"/>
      <c r="AG87" s="58"/>
      <c r="AH87" s="58"/>
      <c r="AI87" s="738"/>
      <c r="AJ87" s="58"/>
      <c r="AK87" s="58"/>
      <c r="AL87" s="738"/>
      <c r="AM87" s="58"/>
      <c r="AN87" s="58"/>
      <c r="AO87" s="738"/>
      <c r="AP87" s="58"/>
      <c r="AQ87" s="58"/>
      <c r="AR87" s="738"/>
      <c r="AS87" s="58"/>
      <c r="AT87" s="58"/>
      <c r="AU87" s="738"/>
      <c r="AV87" s="58"/>
      <c r="AW87" s="58"/>
      <c r="AX87" s="738"/>
      <c r="AY87" s="58"/>
      <c r="AZ87" s="58"/>
      <c r="BA87" s="738"/>
      <c r="BB87" s="58"/>
      <c r="BC87" s="58"/>
      <c r="BD87" s="738"/>
      <c r="BE87" s="58"/>
      <c r="BF87" s="58"/>
      <c r="BG87" s="738"/>
      <c r="BH87" s="58"/>
      <c r="BI87" s="58"/>
      <c r="BJ87" s="738"/>
      <c r="BK87" s="58"/>
      <c r="BL87" s="58"/>
      <c r="BM87" s="738"/>
      <c r="BN87" s="58"/>
      <c r="BO87" s="58"/>
      <c r="BP87" s="738"/>
      <c r="BQ87" s="58"/>
      <c r="BR87" s="58"/>
      <c r="BS87" s="738"/>
      <c r="BT87" s="58"/>
      <c r="BU87" s="58"/>
      <c r="BV87" s="738"/>
      <c r="BW87" s="58"/>
      <c r="BX87" s="58"/>
      <c r="BY87" s="738"/>
      <c r="BZ87" s="58"/>
      <c r="CA87" s="58"/>
      <c r="CB87" s="738"/>
      <c r="CC87" s="58"/>
      <c r="CD87" s="58"/>
      <c r="CE87" s="738"/>
      <c r="CF87" s="58"/>
      <c r="CG87" s="58"/>
      <c r="CH87" s="738"/>
      <c r="CI87" s="58"/>
      <c r="CJ87" s="58"/>
      <c r="CK87" s="738"/>
      <c r="CL87" s="58"/>
      <c r="CM87" s="58"/>
      <c r="CN87" s="738"/>
      <c r="CO87" s="58"/>
      <c r="CP87" s="58"/>
      <c r="CQ87" s="738"/>
      <c r="CR87" s="58"/>
      <c r="CS87" s="58"/>
      <c r="CT87" s="738"/>
      <c r="CU87" s="58"/>
      <c r="CV87" s="58"/>
      <c r="CW87" s="738"/>
      <c r="CX87" s="58"/>
      <c r="CY87" s="58"/>
      <c r="CZ87" s="738"/>
      <c r="DA87" s="58"/>
      <c r="DB87" s="58"/>
      <c r="DC87" s="738"/>
      <c r="DD87" s="58"/>
      <c r="DE87" s="58"/>
      <c r="DF87" s="738"/>
      <c r="DG87" s="58"/>
      <c r="DH87" s="58"/>
      <c r="DI87" s="738"/>
      <c r="DJ87" s="58"/>
      <c r="DK87" s="58"/>
      <c r="DL87" s="738"/>
      <c r="DM87" s="58"/>
      <c r="DN87" s="58"/>
      <c r="DO87" s="738"/>
      <c r="DP87" s="58"/>
      <c r="DQ87" s="58"/>
      <c r="DR87" s="738"/>
      <c r="DS87" s="58"/>
      <c r="DT87" s="58"/>
      <c r="DU87" s="738"/>
      <c r="DV87" s="58"/>
      <c r="DW87" s="58"/>
      <c r="DX87" s="738"/>
      <c r="DY87" s="58"/>
      <c r="DZ87" s="58"/>
      <c r="EA87" s="738"/>
      <c r="EB87" s="58"/>
      <c r="EC87" s="58"/>
      <c r="ED87" s="738"/>
      <c r="EE87" s="58"/>
      <c r="EF87" s="58"/>
      <c r="EG87" s="738"/>
      <c r="EH87" s="58"/>
      <c r="EI87" s="58"/>
      <c r="EJ87" s="738"/>
      <c r="EK87" s="58"/>
      <c r="EL87" s="58"/>
      <c r="EM87" s="738"/>
      <c r="EN87" s="58"/>
      <c r="EO87" s="58"/>
      <c r="EP87" s="738"/>
      <c r="EQ87" s="58"/>
      <c r="ER87" s="58"/>
      <c r="ES87" s="738"/>
      <c r="ET87" s="58"/>
      <c r="EU87" s="58"/>
      <c r="EV87" s="738"/>
      <c r="EW87" s="58"/>
      <c r="EX87" s="58"/>
      <c r="EY87" s="738"/>
      <c r="EZ87" s="58"/>
      <c r="FA87" s="58"/>
      <c r="FB87" s="738"/>
      <c r="FC87" s="58"/>
      <c r="FD87" s="58"/>
      <c r="FE87" s="738"/>
      <c r="FF87" s="58"/>
      <c r="FG87" s="58"/>
      <c r="FH87" s="738"/>
    </row>
    <row r="88" spans="1:164" x14ac:dyDescent="0.25">
      <c r="A88" s="350" t="s">
        <v>124</v>
      </c>
      <c r="B88" s="575"/>
      <c r="C88" s="741">
        <f>SUM(C89:C92)</f>
        <v>441</v>
      </c>
      <c r="D88" s="575"/>
      <c r="E88" s="575"/>
      <c r="F88" s="575"/>
    </row>
    <row r="89" spans="1:164" x14ac:dyDescent="0.25">
      <c r="A89" s="27" t="s">
        <v>248</v>
      </c>
      <c r="B89" s="575"/>
      <c r="C89" s="582">
        <v>62</v>
      </c>
      <c r="D89" s="575"/>
      <c r="E89" s="575"/>
      <c r="F89" s="575"/>
    </row>
    <row r="90" spans="1:164" x14ac:dyDescent="0.25">
      <c r="A90" s="27" t="s">
        <v>171</v>
      </c>
      <c r="B90" s="575"/>
      <c r="C90" s="582">
        <v>56</v>
      </c>
      <c r="D90" s="575"/>
      <c r="E90" s="575"/>
      <c r="F90" s="575"/>
    </row>
    <row r="91" spans="1:164" x14ac:dyDescent="0.25">
      <c r="A91" s="27" t="s">
        <v>315</v>
      </c>
      <c r="B91" s="77"/>
      <c r="C91" s="582">
        <v>127</v>
      </c>
      <c r="D91" s="726"/>
      <c r="E91" s="726"/>
      <c r="F91" s="104"/>
    </row>
    <row r="92" spans="1:164" x14ac:dyDescent="0.25">
      <c r="A92" s="27" t="s">
        <v>16</v>
      </c>
      <c r="B92" s="77"/>
      <c r="C92" s="582">
        <v>196</v>
      </c>
      <c r="D92" s="726"/>
      <c r="E92" s="726"/>
      <c r="F92" s="104"/>
    </row>
    <row r="93" spans="1:164" ht="15.75" thickBot="1" x14ac:dyDescent="0.3">
      <c r="A93" s="27"/>
      <c r="B93" s="77"/>
      <c r="C93" s="582"/>
      <c r="D93" s="726"/>
      <c r="E93" s="726"/>
      <c r="F93" s="104"/>
    </row>
    <row r="94" spans="1:164" s="78" customFormat="1" ht="21.75" customHeight="1" thickBot="1" x14ac:dyDescent="0.3">
      <c r="A94" s="139" t="s">
        <v>10</v>
      </c>
      <c r="B94" s="280"/>
      <c r="C94" s="735"/>
      <c r="D94" s="736"/>
      <c r="E94" s="736"/>
      <c r="F94" s="737"/>
      <c r="G94" s="58"/>
      <c r="H94" s="738"/>
      <c r="I94" s="58"/>
      <c r="J94" s="58"/>
      <c r="K94" s="738"/>
      <c r="L94" s="58"/>
      <c r="M94" s="58"/>
      <c r="N94" s="738"/>
      <c r="O94" s="58"/>
      <c r="P94" s="58"/>
      <c r="Q94" s="738"/>
      <c r="R94" s="58"/>
      <c r="S94" s="58"/>
      <c r="T94" s="738"/>
      <c r="U94" s="58"/>
      <c r="V94" s="58"/>
      <c r="W94" s="738"/>
      <c r="X94" s="58"/>
      <c r="Y94" s="58"/>
      <c r="Z94" s="738"/>
      <c r="AA94" s="58"/>
      <c r="AB94" s="58"/>
      <c r="AC94" s="738"/>
      <c r="AD94" s="58"/>
      <c r="AE94" s="58"/>
      <c r="AF94" s="738"/>
      <c r="AG94" s="58"/>
      <c r="AH94" s="58"/>
      <c r="AI94" s="738"/>
      <c r="AJ94" s="58"/>
      <c r="AK94" s="58"/>
      <c r="AL94" s="738"/>
      <c r="AM94" s="58"/>
      <c r="AN94" s="58"/>
      <c r="AO94" s="738"/>
      <c r="AP94" s="58"/>
      <c r="AQ94" s="58"/>
      <c r="AR94" s="738"/>
      <c r="AS94" s="58"/>
      <c r="AT94" s="58"/>
      <c r="AU94" s="738"/>
      <c r="AV94" s="58"/>
      <c r="AW94" s="58"/>
      <c r="AX94" s="738"/>
      <c r="AY94" s="58"/>
      <c r="AZ94" s="58"/>
      <c r="BA94" s="738"/>
      <c r="BB94" s="58"/>
      <c r="BC94" s="58"/>
      <c r="BD94" s="738"/>
      <c r="BE94" s="58"/>
      <c r="BF94" s="58"/>
      <c r="BG94" s="738"/>
      <c r="BH94" s="58"/>
      <c r="BI94" s="58"/>
      <c r="BJ94" s="738"/>
      <c r="BK94" s="58"/>
      <c r="BL94" s="58"/>
      <c r="BM94" s="738"/>
      <c r="BN94" s="58"/>
      <c r="BO94" s="58"/>
      <c r="BP94" s="738"/>
      <c r="BQ94" s="58"/>
      <c r="BR94" s="58"/>
      <c r="BS94" s="738"/>
      <c r="BT94" s="58"/>
      <c r="BU94" s="58"/>
      <c r="BV94" s="738"/>
      <c r="BW94" s="58"/>
      <c r="BX94" s="58"/>
      <c r="BY94" s="738"/>
      <c r="BZ94" s="58"/>
      <c r="CA94" s="58"/>
      <c r="CB94" s="738"/>
      <c r="CC94" s="58"/>
      <c r="CD94" s="58"/>
      <c r="CE94" s="738"/>
      <c r="CF94" s="58"/>
      <c r="CG94" s="58"/>
      <c r="CH94" s="738"/>
      <c r="CI94" s="58"/>
      <c r="CJ94" s="58"/>
      <c r="CK94" s="738"/>
      <c r="CL94" s="58"/>
      <c r="CM94" s="58"/>
      <c r="CN94" s="738"/>
      <c r="CO94" s="58"/>
      <c r="CP94" s="58"/>
      <c r="CQ94" s="738"/>
      <c r="CR94" s="58"/>
      <c r="CS94" s="58"/>
      <c r="CT94" s="738"/>
      <c r="CU94" s="58"/>
      <c r="CV94" s="58"/>
      <c r="CW94" s="738"/>
      <c r="CX94" s="58"/>
      <c r="CY94" s="58"/>
      <c r="CZ94" s="738"/>
      <c r="DA94" s="58"/>
      <c r="DB94" s="58"/>
      <c r="DC94" s="738"/>
      <c r="DD94" s="58"/>
      <c r="DE94" s="58"/>
      <c r="DF94" s="738"/>
      <c r="DG94" s="58"/>
      <c r="DH94" s="58"/>
      <c r="DI94" s="738"/>
      <c r="DJ94" s="58"/>
      <c r="DK94" s="58"/>
      <c r="DL94" s="738"/>
      <c r="DM94" s="58"/>
      <c r="DN94" s="58"/>
      <c r="DO94" s="738"/>
      <c r="DP94" s="58"/>
      <c r="DQ94" s="58"/>
      <c r="DR94" s="738"/>
      <c r="DS94" s="58"/>
      <c r="DT94" s="58"/>
      <c r="DU94" s="738"/>
      <c r="DV94" s="58"/>
      <c r="DW94" s="58"/>
      <c r="DX94" s="738"/>
      <c r="DY94" s="58"/>
      <c r="DZ94" s="58"/>
      <c r="EA94" s="738"/>
      <c r="EB94" s="58"/>
      <c r="EC94" s="58"/>
      <c r="ED94" s="738"/>
      <c r="EE94" s="58"/>
      <c r="EF94" s="58"/>
      <c r="EG94" s="738"/>
      <c r="EH94" s="58"/>
      <c r="EI94" s="58"/>
      <c r="EJ94" s="738"/>
      <c r="EK94" s="58"/>
      <c r="EL94" s="58"/>
      <c r="EM94" s="738"/>
      <c r="EN94" s="58"/>
      <c r="EO94" s="58"/>
      <c r="EP94" s="738"/>
      <c r="EQ94" s="58"/>
      <c r="ER94" s="58"/>
      <c r="ES94" s="738"/>
      <c r="ET94" s="58"/>
      <c r="EU94" s="58"/>
      <c r="EV94" s="738"/>
      <c r="EW94" s="58"/>
      <c r="EX94" s="58"/>
      <c r="EY94" s="738"/>
      <c r="EZ94" s="58"/>
      <c r="FA94" s="58"/>
      <c r="FB94" s="738"/>
      <c r="FC94" s="58"/>
      <c r="FD94" s="58"/>
      <c r="FE94" s="738"/>
      <c r="FF94" s="58"/>
      <c r="FG94" s="58"/>
      <c r="FH94" s="738"/>
    </row>
    <row r="95" spans="1:164" s="78" customFormat="1" ht="21.75" customHeight="1" x14ac:dyDescent="0.25">
      <c r="A95" s="762" t="s">
        <v>352</v>
      </c>
      <c r="B95" s="575"/>
      <c r="C95" s="3"/>
      <c r="D95" s="742"/>
      <c r="E95" s="742"/>
      <c r="F95" s="104"/>
      <c r="G95" s="58"/>
      <c r="H95" s="738"/>
      <c r="I95" s="58"/>
      <c r="J95" s="58"/>
      <c r="K95" s="738"/>
      <c r="L95" s="58"/>
      <c r="M95" s="58"/>
      <c r="N95" s="738"/>
      <c r="O95" s="58"/>
      <c r="P95" s="58"/>
      <c r="Q95" s="738"/>
      <c r="R95" s="58"/>
      <c r="S95" s="58"/>
      <c r="T95" s="738"/>
      <c r="U95" s="58"/>
      <c r="V95" s="58"/>
      <c r="W95" s="738"/>
      <c r="X95" s="58"/>
      <c r="Y95" s="58"/>
      <c r="Z95" s="738"/>
      <c r="AA95" s="58"/>
      <c r="AB95" s="58"/>
      <c r="AC95" s="738"/>
      <c r="AD95" s="58"/>
      <c r="AE95" s="58"/>
      <c r="AF95" s="738"/>
      <c r="AG95" s="58"/>
      <c r="AH95" s="58"/>
      <c r="AI95" s="738"/>
      <c r="AJ95" s="58"/>
      <c r="AK95" s="58"/>
      <c r="AL95" s="738"/>
      <c r="AM95" s="58"/>
      <c r="AN95" s="58"/>
      <c r="AO95" s="738"/>
      <c r="AP95" s="58"/>
      <c r="AQ95" s="58"/>
      <c r="AR95" s="738"/>
      <c r="AS95" s="58"/>
      <c r="AT95" s="58"/>
      <c r="AU95" s="738"/>
      <c r="AV95" s="58"/>
      <c r="AW95" s="58"/>
      <c r="AX95" s="738"/>
      <c r="AY95" s="58"/>
      <c r="AZ95" s="58"/>
      <c r="BA95" s="738"/>
      <c r="BB95" s="58"/>
      <c r="BC95" s="58"/>
      <c r="BD95" s="738"/>
      <c r="BE95" s="58"/>
      <c r="BF95" s="58"/>
      <c r="BG95" s="738"/>
      <c r="BH95" s="58"/>
      <c r="BI95" s="58"/>
      <c r="BJ95" s="738"/>
      <c r="BK95" s="58"/>
      <c r="BL95" s="58"/>
      <c r="BM95" s="738"/>
      <c r="BN95" s="58"/>
      <c r="BO95" s="58"/>
      <c r="BP95" s="738"/>
      <c r="BQ95" s="58"/>
      <c r="BR95" s="58"/>
      <c r="BS95" s="738"/>
      <c r="BT95" s="58"/>
      <c r="BU95" s="58"/>
      <c r="BV95" s="738"/>
      <c r="BW95" s="58"/>
      <c r="BX95" s="58"/>
      <c r="BY95" s="738"/>
      <c r="BZ95" s="58"/>
      <c r="CA95" s="58"/>
      <c r="CB95" s="738"/>
      <c r="CC95" s="58"/>
      <c r="CD95" s="58"/>
      <c r="CE95" s="738"/>
      <c r="CF95" s="58"/>
      <c r="CG95" s="58"/>
      <c r="CH95" s="738"/>
      <c r="CI95" s="58"/>
      <c r="CJ95" s="58"/>
      <c r="CK95" s="738"/>
      <c r="CL95" s="58"/>
      <c r="CM95" s="58"/>
      <c r="CN95" s="738"/>
      <c r="CO95" s="58"/>
      <c r="CP95" s="58"/>
      <c r="CQ95" s="738"/>
      <c r="CR95" s="58"/>
      <c r="CS95" s="58"/>
      <c r="CT95" s="738"/>
      <c r="CU95" s="58"/>
      <c r="CV95" s="58"/>
      <c r="CW95" s="738"/>
      <c r="CX95" s="58"/>
      <c r="CY95" s="58"/>
      <c r="CZ95" s="738"/>
      <c r="DA95" s="58"/>
      <c r="DB95" s="58"/>
      <c r="DC95" s="738"/>
      <c r="DD95" s="58"/>
      <c r="DE95" s="58"/>
      <c r="DF95" s="738"/>
      <c r="DG95" s="58"/>
      <c r="DH95" s="58"/>
      <c r="DI95" s="738"/>
      <c r="DJ95" s="58"/>
      <c r="DK95" s="58"/>
      <c r="DL95" s="738"/>
      <c r="DM95" s="58"/>
      <c r="DN95" s="58"/>
      <c r="DO95" s="738"/>
      <c r="DP95" s="58"/>
      <c r="DQ95" s="58"/>
      <c r="DR95" s="738"/>
      <c r="DS95" s="58"/>
      <c r="DT95" s="58"/>
      <c r="DU95" s="738"/>
      <c r="DV95" s="58"/>
      <c r="DW95" s="58"/>
      <c r="DX95" s="738"/>
      <c r="DY95" s="58"/>
      <c r="DZ95" s="58"/>
      <c r="EA95" s="738"/>
      <c r="EB95" s="58"/>
      <c r="EC95" s="58"/>
      <c r="ED95" s="738"/>
      <c r="EE95" s="58"/>
      <c r="EF95" s="58"/>
      <c r="EG95" s="738"/>
      <c r="EH95" s="58"/>
      <c r="EI95" s="58"/>
      <c r="EJ95" s="738"/>
      <c r="EK95" s="58"/>
      <c r="EL95" s="58"/>
      <c r="EM95" s="738"/>
      <c r="EN95" s="58"/>
      <c r="EO95" s="58"/>
      <c r="EP95" s="738"/>
      <c r="EQ95" s="58"/>
      <c r="ER95" s="58"/>
      <c r="ES95" s="738"/>
      <c r="ET95" s="58"/>
      <c r="EU95" s="58"/>
      <c r="EV95" s="738"/>
      <c r="EW95" s="58"/>
      <c r="EX95" s="58"/>
      <c r="EY95" s="738"/>
      <c r="EZ95" s="58"/>
      <c r="FA95" s="58"/>
      <c r="FB95" s="738"/>
      <c r="FC95" s="58"/>
      <c r="FD95" s="58"/>
      <c r="FE95" s="738"/>
      <c r="FF95" s="58"/>
      <c r="FG95" s="58"/>
      <c r="FH95" s="738"/>
    </row>
    <row r="96" spans="1:164" s="78" customFormat="1" ht="21.75" customHeight="1" x14ac:dyDescent="0.25">
      <c r="A96" s="356" t="s">
        <v>140</v>
      </c>
      <c r="B96" s="26"/>
      <c r="C96" s="59"/>
      <c r="D96" s="57"/>
      <c r="E96" s="57"/>
      <c r="F96" s="57"/>
      <c r="G96" s="58"/>
      <c r="H96" s="738"/>
      <c r="I96" s="58"/>
      <c r="J96" s="58"/>
      <c r="K96" s="738"/>
      <c r="L96" s="58"/>
      <c r="M96" s="58"/>
      <c r="N96" s="738"/>
      <c r="O96" s="58"/>
      <c r="P96" s="58"/>
      <c r="Q96" s="738"/>
      <c r="R96" s="58"/>
      <c r="S96" s="58"/>
      <c r="T96" s="738"/>
      <c r="U96" s="58"/>
      <c r="V96" s="58"/>
      <c r="W96" s="738"/>
      <c r="X96" s="58"/>
      <c r="Y96" s="58"/>
      <c r="Z96" s="738"/>
      <c r="AA96" s="58"/>
      <c r="AB96" s="58"/>
      <c r="AC96" s="738"/>
      <c r="AD96" s="58"/>
      <c r="AE96" s="58"/>
      <c r="AF96" s="738"/>
      <c r="AG96" s="58"/>
      <c r="AH96" s="58"/>
      <c r="AI96" s="738"/>
      <c r="AJ96" s="58"/>
      <c r="AK96" s="58"/>
      <c r="AL96" s="738"/>
      <c r="AM96" s="58"/>
      <c r="AN96" s="58"/>
      <c r="AO96" s="738"/>
      <c r="AP96" s="58"/>
      <c r="AQ96" s="58"/>
      <c r="AR96" s="738"/>
      <c r="AS96" s="58"/>
      <c r="AT96" s="58"/>
      <c r="AU96" s="738"/>
      <c r="AV96" s="58"/>
      <c r="AW96" s="58"/>
      <c r="AX96" s="738"/>
      <c r="AY96" s="58"/>
      <c r="AZ96" s="58"/>
      <c r="BA96" s="738"/>
      <c r="BB96" s="58"/>
      <c r="BC96" s="58"/>
      <c r="BD96" s="738"/>
      <c r="BE96" s="58"/>
      <c r="BF96" s="58"/>
      <c r="BG96" s="738"/>
      <c r="BH96" s="58"/>
      <c r="BI96" s="58"/>
      <c r="BJ96" s="738"/>
      <c r="BK96" s="58"/>
      <c r="BL96" s="58"/>
      <c r="BM96" s="738"/>
      <c r="BN96" s="58"/>
      <c r="BO96" s="58"/>
      <c r="BP96" s="738"/>
      <c r="BQ96" s="58"/>
      <c r="BR96" s="58"/>
      <c r="BS96" s="738"/>
      <c r="BT96" s="58"/>
      <c r="BU96" s="58"/>
      <c r="BV96" s="738"/>
      <c r="BW96" s="58"/>
      <c r="BX96" s="58"/>
      <c r="BY96" s="738"/>
      <c r="BZ96" s="58"/>
      <c r="CA96" s="58"/>
      <c r="CB96" s="738"/>
      <c r="CC96" s="58"/>
      <c r="CD96" s="58"/>
      <c r="CE96" s="738"/>
      <c r="CF96" s="58"/>
      <c r="CG96" s="58"/>
      <c r="CH96" s="738"/>
      <c r="CI96" s="58"/>
      <c r="CJ96" s="58"/>
      <c r="CK96" s="738"/>
      <c r="CL96" s="58"/>
      <c r="CM96" s="58"/>
      <c r="CN96" s="738"/>
      <c r="CO96" s="58"/>
      <c r="CP96" s="58"/>
      <c r="CQ96" s="738"/>
      <c r="CR96" s="58"/>
      <c r="CS96" s="58"/>
      <c r="CT96" s="738"/>
      <c r="CU96" s="58"/>
      <c r="CV96" s="58"/>
      <c r="CW96" s="738"/>
      <c r="CX96" s="58"/>
      <c r="CY96" s="58"/>
      <c r="CZ96" s="738"/>
      <c r="DA96" s="58"/>
      <c r="DB96" s="58"/>
      <c r="DC96" s="738"/>
      <c r="DD96" s="58"/>
      <c r="DE96" s="58"/>
      <c r="DF96" s="738"/>
      <c r="DG96" s="58"/>
      <c r="DH96" s="58"/>
      <c r="DI96" s="738"/>
      <c r="DJ96" s="58"/>
      <c r="DK96" s="58"/>
      <c r="DL96" s="738"/>
      <c r="DM96" s="58"/>
      <c r="DN96" s="58"/>
      <c r="DO96" s="738"/>
      <c r="DP96" s="58"/>
      <c r="DQ96" s="58"/>
      <c r="DR96" s="738"/>
      <c r="DS96" s="58"/>
      <c r="DT96" s="58"/>
      <c r="DU96" s="738"/>
      <c r="DV96" s="58"/>
      <c r="DW96" s="58"/>
      <c r="DX96" s="738"/>
      <c r="DY96" s="58"/>
      <c r="DZ96" s="58"/>
      <c r="EA96" s="738"/>
      <c r="EB96" s="58"/>
      <c r="EC96" s="58"/>
      <c r="ED96" s="738"/>
      <c r="EE96" s="58"/>
      <c r="EF96" s="58"/>
      <c r="EG96" s="738"/>
      <c r="EH96" s="58"/>
      <c r="EI96" s="58"/>
      <c r="EJ96" s="738"/>
      <c r="EK96" s="58"/>
      <c r="EL96" s="58"/>
      <c r="EM96" s="738"/>
      <c r="EN96" s="58"/>
      <c r="EO96" s="58"/>
      <c r="EP96" s="738"/>
      <c r="EQ96" s="58"/>
      <c r="ER96" s="58"/>
      <c r="ES96" s="738"/>
      <c r="ET96" s="58"/>
      <c r="EU96" s="58"/>
      <c r="EV96" s="738"/>
      <c r="EW96" s="58"/>
      <c r="EX96" s="58"/>
      <c r="EY96" s="738"/>
      <c r="EZ96" s="58"/>
      <c r="FA96" s="58"/>
      <c r="FB96" s="738"/>
      <c r="FC96" s="58"/>
      <c r="FD96" s="58"/>
      <c r="FE96" s="738"/>
      <c r="FF96" s="58"/>
      <c r="FG96" s="58"/>
      <c r="FH96" s="738"/>
    </row>
    <row r="97" spans="1:164" s="78" customFormat="1" ht="21.75" customHeight="1" x14ac:dyDescent="0.25">
      <c r="A97" s="27" t="s">
        <v>123</v>
      </c>
      <c r="B97" s="575"/>
      <c r="C97" s="575">
        <f>C98</f>
        <v>120</v>
      </c>
      <c r="D97" s="575"/>
      <c r="E97" s="575"/>
      <c r="F97" s="575"/>
      <c r="G97" s="58"/>
      <c r="H97" s="738"/>
      <c r="I97" s="58"/>
      <c r="J97" s="58"/>
      <c r="K97" s="738"/>
      <c r="L97" s="58"/>
      <c r="M97" s="58"/>
      <c r="N97" s="738"/>
      <c r="O97" s="58"/>
      <c r="P97" s="58"/>
      <c r="Q97" s="738"/>
      <c r="R97" s="58"/>
      <c r="S97" s="58"/>
      <c r="T97" s="738"/>
      <c r="U97" s="58"/>
      <c r="V97" s="58"/>
      <c r="W97" s="738"/>
      <c r="X97" s="58"/>
      <c r="Y97" s="58"/>
      <c r="Z97" s="738"/>
      <c r="AA97" s="58"/>
      <c r="AB97" s="58"/>
      <c r="AC97" s="738"/>
      <c r="AD97" s="58"/>
      <c r="AE97" s="58"/>
      <c r="AF97" s="738"/>
      <c r="AG97" s="58"/>
      <c r="AH97" s="58"/>
      <c r="AI97" s="738"/>
      <c r="AJ97" s="58"/>
      <c r="AK97" s="58"/>
      <c r="AL97" s="738"/>
      <c r="AM97" s="58"/>
      <c r="AN97" s="58"/>
      <c r="AO97" s="738"/>
      <c r="AP97" s="58"/>
      <c r="AQ97" s="58"/>
      <c r="AR97" s="738"/>
      <c r="AS97" s="58"/>
      <c r="AT97" s="58"/>
      <c r="AU97" s="738"/>
      <c r="AV97" s="58"/>
      <c r="AW97" s="58"/>
      <c r="AX97" s="738"/>
      <c r="AY97" s="58"/>
      <c r="AZ97" s="58"/>
      <c r="BA97" s="738"/>
      <c r="BB97" s="58"/>
      <c r="BC97" s="58"/>
      <c r="BD97" s="738"/>
      <c r="BE97" s="58"/>
      <c r="BF97" s="58"/>
      <c r="BG97" s="738"/>
      <c r="BH97" s="58"/>
      <c r="BI97" s="58"/>
      <c r="BJ97" s="738"/>
      <c r="BK97" s="58"/>
      <c r="BL97" s="58"/>
      <c r="BM97" s="738"/>
      <c r="BN97" s="58"/>
      <c r="BO97" s="58"/>
      <c r="BP97" s="738"/>
      <c r="BQ97" s="58"/>
      <c r="BR97" s="58"/>
      <c r="BS97" s="738"/>
      <c r="BT97" s="58"/>
      <c r="BU97" s="58"/>
      <c r="BV97" s="738"/>
      <c r="BW97" s="58"/>
      <c r="BX97" s="58"/>
      <c r="BY97" s="738"/>
      <c r="BZ97" s="58"/>
      <c r="CA97" s="58"/>
      <c r="CB97" s="738"/>
      <c r="CC97" s="58"/>
      <c r="CD97" s="58"/>
      <c r="CE97" s="738"/>
      <c r="CF97" s="58"/>
      <c r="CG97" s="58"/>
      <c r="CH97" s="738"/>
      <c r="CI97" s="58"/>
      <c r="CJ97" s="58"/>
      <c r="CK97" s="738"/>
      <c r="CL97" s="58"/>
      <c r="CM97" s="58"/>
      <c r="CN97" s="738"/>
      <c r="CO97" s="58"/>
      <c r="CP97" s="58"/>
      <c r="CQ97" s="738"/>
      <c r="CR97" s="58"/>
      <c r="CS97" s="58"/>
      <c r="CT97" s="738"/>
      <c r="CU97" s="58"/>
      <c r="CV97" s="58"/>
      <c r="CW97" s="738"/>
      <c r="CX97" s="58"/>
      <c r="CY97" s="58"/>
      <c r="CZ97" s="738"/>
      <c r="DA97" s="58"/>
      <c r="DB97" s="58"/>
      <c r="DC97" s="738"/>
      <c r="DD97" s="58"/>
      <c r="DE97" s="58"/>
      <c r="DF97" s="738"/>
      <c r="DG97" s="58"/>
      <c r="DH97" s="58"/>
      <c r="DI97" s="738"/>
      <c r="DJ97" s="58"/>
      <c r="DK97" s="58"/>
      <c r="DL97" s="738"/>
      <c r="DM97" s="58"/>
      <c r="DN97" s="58"/>
      <c r="DO97" s="738"/>
      <c r="DP97" s="58"/>
      <c r="DQ97" s="58"/>
      <c r="DR97" s="738"/>
      <c r="DS97" s="58"/>
      <c r="DT97" s="58"/>
      <c r="DU97" s="738"/>
      <c r="DV97" s="58"/>
      <c r="DW97" s="58"/>
      <c r="DX97" s="738"/>
      <c r="DY97" s="58"/>
      <c r="DZ97" s="58"/>
      <c r="EA97" s="738"/>
      <c r="EB97" s="58"/>
      <c r="EC97" s="58"/>
      <c r="ED97" s="738"/>
      <c r="EE97" s="58"/>
      <c r="EF97" s="58"/>
      <c r="EG97" s="738"/>
      <c r="EH97" s="58"/>
      <c r="EI97" s="58"/>
      <c r="EJ97" s="738"/>
      <c r="EK97" s="58"/>
      <c r="EL97" s="58"/>
      <c r="EM97" s="738"/>
      <c r="EN97" s="58"/>
      <c r="EO97" s="58"/>
      <c r="EP97" s="738"/>
      <c r="EQ97" s="58"/>
      <c r="ER97" s="58"/>
      <c r="ES97" s="738"/>
      <c r="ET97" s="58"/>
      <c r="EU97" s="58"/>
      <c r="EV97" s="738"/>
      <c r="EW97" s="58"/>
      <c r="EX97" s="58"/>
      <c r="EY97" s="738"/>
      <c r="EZ97" s="58"/>
      <c r="FA97" s="58"/>
      <c r="FB97" s="738"/>
      <c r="FC97" s="58"/>
      <c r="FD97" s="58"/>
      <c r="FE97" s="738"/>
      <c r="FF97" s="58"/>
      <c r="FG97" s="58"/>
      <c r="FH97" s="738"/>
    </row>
    <row r="98" spans="1:164" s="78" customFormat="1" ht="21.75" customHeight="1" x14ac:dyDescent="0.25">
      <c r="A98" s="27" t="s">
        <v>217</v>
      </c>
      <c r="B98" s="575"/>
      <c r="C98" s="582">
        <v>120</v>
      </c>
      <c r="D98" s="575"/>
      <c r="E98" s="575"/>
      <c r="F98" s="575"/>
      <c r="G98" s="58"/>
      <c r="H98" s="738"/>
      <c r="I98" s="58"/>
      <c r="J98" s="58"/>
      <c r="K98" s="738"/>
      <c r="L98" s="58"/>
      <c r="M98" s="58"/>
      <c r="N98" s="738"/>
      <c r="O98" s="58"/>
      <c r="P98" s="58"/>
      <c r="Q98" s="738"/>
      <c r="R98" s="58"/>
      <c r="S98" s="58"/>
      <c r="T98" s="738"/>
      <c r="U98" s="58"/>
      <c r="V98" s="58"/>
      <c r="W98" s="738"/>
      <c r="X98" s="58"/>
      <c r="Y98" s="58"/>
      <c r="Z98" s="738"/>
      <c r="AA98" s="58"/>
      <c r="AB98" s="58"/>
      <c r="AC98" s="738"/>
      <c r="AD98" s="58"/>
      <c r="AE98" s="58"/>
      <c r="AF98" s="738"/>
      <c r="AG98" s="58"/>
      <c r="AH98" s="58"/>
      <c r="AI98" s="738"/>
      <c r="AJ98" s="58"/>
      <c r="AK98" s="58"/>
      <c r="AL98" s="738"/>
      <c r="AM98" s="58"/>
      <c r="AN98" s="58"/>
      <c r="AO98" s="738"/>
      <c r="AP98" s="58"/>
      <c r="AQ98" s="58"/>
      <c r="AR98" s="738"/>
      <c r="AS98" s="58"/>
      <c r="AT98" s="58"/>
      <c r="AU98" s="738"/>
      <c r="AV98" s="58"/>
      <c r="AW98" s="58"/>
      <c r="AX98" s="738"/>
      <c r="AY98" s="58"/>
      <c r="AZ98" s="58"/>
      <c r="BA98" s="738"/>
      <c r="BB98" s="58"/>
      <c r="BC98" s="58"/>
      <c r="BD98" s="738"/>
      <c r="BE98" s="58"/>
      <c r="BF98" s="58"/>
      <c r="BG98" s="738"/>
      <c r="BH98" s="58"/>
      <c r="BI98" s="58"/>
      <c r="BJ98" s="738"/>
      <c r="BK98" s="58"/>
      <c r="BL98" s="58"/>
      <c r="BM98" s="738"/>
      <c r="BN98" s="58"/>
      <c r="BO98" s="58"/>
      <c r="BP98" s="738"/>
      <c r="BQ98" s="58"/>
      <c r="BR98" s="58"/>
      <c r="BS98" s="738"/>
      <c r="BT98" s="58"/>
      <c r="BU98" s="58"/>
      <c r="BV98" s="738"/>
      <c r="BW98" s="58"/>
      <c r="BX98" s="58"/>
      <c r="BY98" s="738"/>
      <c r="BZ98" s="58"/>
      <c r="CA98" s="58"/>
      <c r="CB98" s="738"/>
      <c r="CC98" s="58"/>
      <c r="CD98" s="58"/>
      <c r="CE98" s="738"/>
      <c r="CF98" s="58"/>
      <c r="CG98" s="58"/>
      <c r="CH98" s="738"/>
      <c r="CI98" s="58"/>
      <c r="CJ98" s="58"/>
      <c r="CK98" s="738"/>
      <c r="CL98" s="58"/>
      <c r="CM98" s="58"/>
      <c r="CN98" s="738"/>
      <c r="CO98" s="58"/>
      <c r="CP98" s="58"/>
      <c r="CQ98" s="738"/>
      <c r="CR98" s="58"/>
      <c r="CS98" s="58"/>
      <c r="CT98" s="738"/>
      <c r="CU98" s="58"/>
      <c r="CV98" s="58"/>
      <c r="CW98" s="738"/>
      <c r="CX98" s="58"/>
      <c r="CY98" s="58"/>
      <c r="CZ98" s="738"/>
      <c r="DA98" s="58"/>
      <c r="DB98" s="58"/>
      <c r="DC98" s="738"/>
      <c r="DD98" s="58"/>
      <c r="DE98" s="58"/>
      <c r="DF98" s="738"/>
      <c r="DG98" s="58"/>
      <c r="DH98" s="58"/>
      <c r="DI98" s="738"/>
      <c r="DJ98" s="58"/>
      <c r="DK98" s="58"/>
      <c r="DL98" s="738"/>
      <c r="DM98" s="58"/>
      <c r="DN98" s="58"/>
      <c r="DO98" s="738"/>
      <c r="DP98" s="58"/>
      <c r="DQ98" s="58"/>
      <c r="DR98" s="738"/>
      <c r="DS98" s="58"/>
      <c r="DT98" s="58"/>
      <c r="DU98" s="738"/>
      <c r="DV98" s="58"/>
      <c r="DW98" s="58"/>
      <c r="DX98" s="738"/>
      <c r="DY98" s="58"/>
      <c r="DZ98" s="58"/>
      <c r="EA98" s="738"/>
      <c r="EB98" s="58"/>
      <c r="EC98" s="58"/>
      <c r="ED98" s="738"/>
      <c r="EE98" s="58"/>
      <c r="EF98" s="58"/>
      <c r="EG98" s="738"/>
      <c r="EH98" s="58"/>
      <c r="EI98" s="58"/>
      <c r="EJ98" s="738"/>
      <c r="EK98" s="58"/>
      <c r="EL98" s="58"/>
      <c r="EM98" s="738"/>
      <c r="EN98" s="58"/>
      <c r="EO98" s="58"/>
      <c r="EP98" s="738"/>
      <c r="EQ98" s="58"/>
      <c r="ER98" s="58"/>
      <c r="ES98" s="738"/>
      <c r="ET98" s="58"/>
      <c r="EU98" s="58"/>
      <c r="EV98" s="738"/>
      <c r="EW98" s="58"/>
      <c r="EX98" s="58"/>
      <c r="EY98" s="738"/>
      <c r="EZ98" s="58"/>
      <c r="FA98" s="58"/>
      <c r="FB98" s="738"/>
      <c r="FC98" s="58"/>
      <c r="FD98" s="58"/>
      <c r="FE98" s="738"/>
      <c r="FF98" s="58"/>
      <c r="FG98" s="58"/>
      <c r="FH98" s="738"/>
    </row>
    <row r="99" spans="1:164" s="78" customFormat="1" ht="21.75" customHeight="1" x14ac:dyDescent="0.25">
      <c r="A99" s="763" t="s">
        <v>162</v>
      </c>
      <c r="B99" s="575"/>
      <c r="C99" s="582">
        <f>C97</f>
        <v>120</v>
      </c>
      <c r="D99" s="575"/>
      <c r="E99" s="575"/>
      <c r="F99" s="575"/>
      <c r="G99" s="58"/>
      <c r="H99" s="738"/>
      <c r="I99" s="58"/>
      <c r="J99" s="58"/>
      <c r="K99" s="738"/>
      <c r="L99" s="58"/>
      <c r="M99" s="58"/>
      <c r="N99" s="738"/>
      <c r="O99" s="58"/>
      <c r="P99" s="58"/>
      <c r="Q99" s="738"/>
      <c r="R99" s="58"/>
      <c r="S99" s="58"/>
      <c r="T99" s="738"/>
      <c r="U99" s="58"/>
      <c r="V99" s="58"/>
      <c r="W99" s="738"/>
      <c r="X99" s="58"/>
      <c r="Y99" s="58"/>
      <c r="Z99" s="738"/>
      <c r="AA99" s="58"/>
      <c r="AB99" s="58"/>
      <c r="AC99" s="738"/>
      <c r="AD99" s="58"/>
      <c r="AE99" s="58"/>
      <c r="AF99" s="738"/>
      <c r="AG99" s="58"/>
      <c r="AH99" s="58"/>
      <c r="AI99" s="738"/>
      <c r="AJ99" s="58"/>
      <c r="AK99" s="58"/>
      <c r="AL99" s="738"/>
      <c r="AM99" s="58"/>
      <c r="AN99" s="58"/>
      <c r="AO99" s="738"/>
      <c r="AP99" s="58"/>
      <c r="AQ99" s="58"/>
      <c r="AR99" s="738"/>
      <c r="AS99" s="58"/>
      <c r="AT99" s="58"/>
      <c r="AU99" s="738"/>
      <c r="AV99" s="58"/>
      <c r="AW99" s="58"/>
      <c r="AX99" s="738"/>
      <c r="AY99" s="58"/>
      <c r="AZ99" s="58"/>
      <c r="BA99" s="738"/>
      <c r="BB99" s="58"/>
      <c r="BC99" s="58"/>
      <c r="BD99" s="738"/>
      <c r="BE99" s="58"/>
      <c r="BF99" s="58"/>
      <c r="BG99" s="738"/>
      <c r="BH99" s="58"/>
      <c r="BI99" s="58"/>
      <c r="BJ99" s="738"/>
      <c r="BK99" s="58"/>
      <c r="BL99" s="58"/>
      <c r="BM99" s="738"/>
      <c r="BN99" s="58"/>
      <c r="BO99" s="58"/>
      <c r="BP99" s="738"/>
      <c r="BQ99" s="58"/>
      <c r="BR99" s="58"/>
      <c r="BS99" s="738"/>
      <c r="BT99" s="58"/>
      <c r="BU99" s="58"/>
      <c r="BV99" s="738"/>
      <c r="BW99" s="58"/>
      <c r="BX99" s="58"/>
      <c r="BY99" s="738"/>
      <c r="BZ99" s="58"/>
      <c r="CA99" s="58"/>
      <c r="CB99" s="738"/>
      <c r="CC99" s="58"/>
      <c r="CD99" s="58"/>
      <c r="CE99" s="738"/>
      <c r="CF99" s="58"/>
      <c r="CG99" s="58"/>
      <c r="CH99" s="738"/>
      <c r="CI99" s="58"/>
      <c r="CJ99" s="58"/>
      <c r="CK99" s="738"/>
      <c r="CL99" s="58"/>
      <c r="CM99" s="58"/>
      <c r="CN99" s="738"/>
      <c r="CO99" s="58"/>
      <c r="CP99" s="58"/>
      <c r="CQ99" s="738"/>
      <c r="CR99" s="58"/>
      <c r="CS99" s="58"/>
      <c r="CT99" s="738"/>
      <c r="CU99" s="58"/>
      <c r="CV99" s="58"/>
      <c r="CW99" s="738"/>
      <c r="CX99" s="58"/>
      <c r="CY99" s="58"/>
      <c r="CZ99" s="738"/>
      <c r="DA99" s="58"/>
      <c r="DB99" s="58"/>
      <c r="DC99" s="738"/>
      <c r="DD99" s="58"/>
      <c r="DE99" s="58"/>
      <c r="DF99" s="738"/>
      <c r="DG99" s="58"/>
      <c r="DH99" s="58"/>
      <c r="DI99" s="738"/>
      <c r="DJ99" s="58"/>
      <c r="DK99" s="58"/>
      <c r="DL99" s="738"/>
      <c r="DM99" s="58"/>
      <c r="DN99" s="58"/>
      <c r="DO99" s="738"/>
      <c r="DP99" s="58"/>
      <c r="DQ99" s="58"/>
      <c r="DR99" s="738"/>
      <c r="DS99" s="58"/>
      <c r="DT99" s="58"/>
      <c r="DU99" s="738"/>
      <c r="DV99" s="58"/>
      <c r="DW99" s="58"/>
      <c r="DX99" s="738"/>
      <c r="DY99" s="58"/>
      <c r="DZ99" s="58"/>
      <c r="EA99" s="738"/>
      <c r="EB99" s="58"/>
      <c r="EC99" s="58"/>
      <c r="ED99" s="738"/>
      <c r="EE99" s="58"/>
      <c r="EF99" s="58"/>
      <c r="EG99" s="738"/>
      <c r="EH99" s="58"/>
      <c r="EI99" s="58"/>
      <c r="EJ99" s="738"/>
      <c r="EK99" s="58"/>
      <c r="EL99" s="58"/>
      <c r="EM99" s="738"/>
      <c r="EN99" s="58"/>
      <c r="EO99" s="58"/>
      <c r="EP99" s="738"/>
      <c r="EQ99" s="58"/>
      <c r="ER99" s="58"/>
      <c r="ES99" s="738"/>
      <c r="ET99" s="58"/>
      <c r="EU99" s="58"/>
      <c r="EV99" s="738"/>
      <c r="EW99" s="58"/>
      <c r="EX99" s="58"/>
      <c r="EY99" s="738"/>
      <c r="EZ99" s="58"/>
      <c r="FA99" s="58"/>
      <c r="FB99" s="738"/>
      <c r="FC99" s="58"/>
      <c r="FD99" s="58"/>
      <c r="FE99" s="738"/>
      <c r="FF99" s="58"/>
      <c r="FG99" s="58"/>
      <c r="FH99" s="738"/>
    </row>
    <row r="100" spans="1:164" s="78" customFormat="1" ht="21.75" customHeight="1" thickBot="1" x14ac:dyDescent="0.3">
      <c r="A100" s="634" t="s">
        <v>204</v>
      </c>
      <c r="B100" s="113"/>
      <c r="C100" s="764"/>
      <c r="D100" s="743"/>
      <c r="E100" s="743"/>
      <c r="F100" s="104"/>
      <c r="G100" s="58"/>
      <c r="H100" s="738"/>
      <c r="I100" s="58"/>
      <c r="J100" s="58"/>
      <c r="K100" s="738"/>
      <c r="L100" s="58"/>
      <c r="M100" s="58"/>
      <c r="N100" s="738"/>
      <c r="O100" s="58"/>
      <c r="P100" s="58"/>
      <c r="Q100" s="738"/>
      <c r="R100" s="58"/>
      <c r="S100" s="58"/>
      <c r="T100" s="738"/>
      <c r="U100" s="58"/>
      <c r="V100" s="58"/>
      <c r="W100" s="738"/>
      <c r="X100" s="58"/>
      <c r="Y100" s="58"/>
      <c r="Z100" s="738"/>
      <c r="AA100" s="58"/>
      <c r="AB100" s="58"/>
      <c r="AC100" s="738"/>
      <c r="AD100" s="58"/>
      <c r="AE100" s="58"/>
      <c r="AF100" s="738"/>
      <c r="AG100" s="58"/>
      <c r="AH100" s="58"/>
      <c r="AI100" s="738"/>
      <c r="AJ100" s="58"/>
      <c r="AK100" s="58"/>
      <c r="AL100" s="738"/>
      <c r="AM100" s="58"/>
      <c r="AN100" s="58"/>
      <c r="AO100" s="738"/>
      <c r="AP100" s="58"/>
      <c r="AQ100" s="58"/>
      <c r="AR100" s="738"/>
      <c r="AS100" s="58"/>
      <c r="AT100" s="58"/>
      <c r="AU100" s="738"/>
      <c r="AV100" s="58"/>
      <c r="AW100" s="58"/>
      <c r="AX100" s="738"/>
      <c r="AY100" s="58"/>
      <c r="AZ100" s="58"/>
      <c r="BA100" s="738"/>
      <c r="BB100" s="58"/>
      <c r="BC100" s="58"/>
      <c r="BD100" s="738"/>
      <c r="BE100" s="58"/>
      <c r="BF100" s="58"/>
      <c r="BG100" s="738"/>
      <c r="BH100" s="58"/>
      <c r="BI100" s="58"/>
      <c r="BJ100" s="738"/>
      <c r="BK100" s="58"/>
      <c r="BL100" s="58"/>
      <c r="BM100" s="738"/>
      <c r="BN100" s="58"/>
      <c r="BO100" s="58"/>
      <c r="BP100" s="738"/>
      <c r="BQ100" s="58"/>
      <c r="BR100" s="58"/>
      <c r="BS100" s="738"/>
      <c r="BT100" s="58"/>
      <c r="BU100" s="58"/>
      <c r="BV100" s="738"/>
      <c r="BW100" s="58"/>
      <c r="BX100" s="58"/>
      <c r="BY100" s="738"/>
      <c r="BZ100" s="58"/>
      <c r="CA100" s="58"/>
      <c r="CB100" s="738"/>
      <c r="CC100" s="58"/>
      <c r="CD100" s="58"/>
      <c r="CE100" s="738"/>
      <c r="CF100" s="58"/>
      <c r="CG100" s="58"/>
      <c r="CH100" s="738"/>
      <c r="CI100" s="58"/>
      <c r="CJ100" s="58"/>
      <c r="CK100" s="738"/>
      <c r="CL100" s="58"/>
      <c r="CM100" s="58"/>
      <c r="CN100" s="738"/>
      <c r="CO100" s="58"/>
      <c r="CP100" s="58"/>
      <c r="CQ100" s="738"/>
      <c r="CR100" s="58"/>
      <c r="CS100" s="58"/>
      <c r="CT100" s="738"/>
      <c r="CU100" s="58"/>
      <c r="CV100" s="58"/>
      <c r="CW100" s="738"/>
      <c r="CX100" s="58"/>
      <c r="CY100" s="58"/>
      <c r="CZ100" s="738"/>
      <c r="DA100" s="58"/>
      <c r="DB100" s="58"/>
      <c r="DC100" s="738"/>
      <c r="DD100" s="58"/>
      <c r="DE100" s="58"/>
      <c r="DF100" s="738"/>
      <c r="DG100" s="58"/>
      <c r="DH100" s="58"/>
      <c r="DI100" s="738"/>
      <c r="DJ100" s="58"/>
      <c r="DK100" s="58"/>
      <c r="DL100" s="738"/>
      <c r="DM100" s="58"/>
      <c r="DN100" s="58"/>
      <c r="DO100" s="738"/>
      <c r="DP100" s="58"/>
      <c r="DQ100" s="58"/>
      <c r="DR100" s="738"/>
      <c r="DS100" s="58"/>
      <c r="DT100" s="58"/>
      <c r="DU100" s="738"/>
      <c r="DV100" s="58"/>
      <c r="DW100" s="58"/>
      <c r="DX100" s="738"/>
      <c r="DY100" s="58"/>
      <c r="DZ100" s="58"/>
      <c r="EA100" s="738"/>
      <c r="EB100" s="58"/>
      <c r="EC100" s="58"/>
      <c r="ED100" s="738"/>
      <c r="EE100" s="58"/>
      <c r="EF100" s="58"/>
      <c r="EG100" s="738"/>
      <c r="EH100" s="58"/>
      <c r="EI100" s="58"/>
      <c r="EJ100" s="738"/>
      <c r="EK100" s="58"/>
      <c r="EL100" s="58"/>
      <c r="EM100" s="738"/>
      <c r="EN100" s="58"/>
      <c r="EO100" s="58"/>
      <c r="EP100" s="738"/>
      <c r="EQ100" s="58"/>
      <c r="ER100" s="58"/>
      <c r="ES100" s="738"/>
      <c r="ET100" s="58"/>
      <c r="EU100" s="58"/>
      <c r="EV100" s="738"/>
      <c r="EW100" s="58"/>
      <c r="EX100" s="58"/>
      <c r="EY100" s="738"/>
      <c r="EZ100" s="58"/>
      <c r="FA100" s="58"/>
      <c r="FB100" s="738"/>
      <c r="FC100" s="58"/>
      <c r="FD100" s="58"/>
      <c r="FE100" s="738"/>
      <c r="FF100" s="58"/>
      <c r="FG100" s="58"/>
      <c r="FH100" s="738"/>
    </row>
    <row r="101" spans="1:164" s="78" customFormat="1" ht="21.75" customHeight="1" thickBot="1" x14ac:dyDescent="0.3">
      <c r="A101" s="40" t="s">
        <v>10</v>
      </c>
      <c r="B101" s="280"/>
      <c r="C101" s="765"/>
      <c r="D101" s="744"/>
      <c r="E101" s="744"/>
      <c r="F101" s="280"/>
      <c r="G101" s="58"/>
      <c r="H101" s="738"/>
      <c r="I101" s="58"/>
      <c r="J101" s="58"/>
      <c r="K101" s="738"/>
      <c r="L101" s="58"/>
      <c r="M101" s="58"/>
      <c r="N101" s="738"/>
      <c r="O101" s="58"/>
      <c r="P101" s="58"/>
      <c r="Q101" s="738"/>
      <c r="R101" s="58"/>
      <c r="S101" s="58"/>
      <c r="T101" s="738"/>
      <c r="U101" s="58"/>
      <c r="V101" s="58"/>
      <c r="W101" s="738"/>
      <c r="X101" s="58"/>
      <c r="Y101" s="58"/>
      <c r="Z101" s="738"/>
      <c r="AA101" s="58"/>
      <c r="AB101" s="58"/>
      <c r="AC101" s="738"/>
      <c r="AD101" s="58"/>
      <c r="AE101" s="58"/>
      <c r="AF101" s="738"/>
      <c r="AG101" s="58"/>
      <c r="AH101" s="58"/>
      <c r="AI101" s="738"/>
      <c r="AJ101" s="58"/>
      <c r="AK101" s="58"/>
      <c r="AL101" s="738"/>
      <c r="AM101" s="58"/>
      <c r="AN101" s="58"/>
      <c r="AO101" s="738"/>
      <c r="AP101" s="58"/>
      <c r="AQ101" s="58"/>
      <c r="AR101" s="738"/>
      <c r="AS101" s="58"/>
      <c r="AT101" s="58"/>
      <c r="AU101" s="738"/>
      <c r="AV101" s="58"/>
      <c r="AW101" s="58"/>
      <c r="AX101" s="738"/>
      <c r="AY101" s="58"/>
      <c r="AZ101" s="58"/>
      <c r="BA101" s="738"/>
      <c r="BB101" s="58"/>
      <c r="BC101" s="58"/>
      <c r="BD101" s="738"/>
      <c r="BE101" s="58"/>
      <c r="BF101" s="58"/>
      <c r="BG101" s="738"/>
      <c r="BH101" s="58"/>
      <c r="BI101" s="58"/>
      <c r="BJ101" s="738"/>
      <c r="BK101" s="58"/>
      <c r="BL101" s="58"/>
      <c r="BM101" s="738"/>
      <c r="BN101" s="58"/>
      <c r="BO101" s="58"/>
      <c r="BP101" s="738"/>
      <c r="BQ101" s="58"/>
      <c r="BR101" s="58"/>
      <c r="BS101" s="738"/>
      <c r="BT101" s="58"/>
      <c r="BU101" s="58"/>
      <c r="BV101" s="738"/>
      <c r="BW101" s="58"/>
      <c r="BX101" s="58"/>
      <c r="BY101" s="738"/>
      <c r="BZ101" s="58"/>
      <c r="CA101" s="58"/>
      <c r="CB101" s="738"/>
      <c r="CC101" s="58"/>
      <c r="CD101" s="58"/>
      <c r="CE101" s="738"/>
      <c r="CF101" s="58"/>
      <c r="CG101" s="58"/>
      <c r="CH101" s="738"/>
      <c r="CI101" s="58"/>
      <c r="CJ101" s="58"/>
      <c r="CK101" s="738"/>
      <c r="CL101" s="58"/>
      <c r="CM101" s="58"/>
      <c r="CN101" s="738"/>
      <c r="CO101" s="58"/>
      <c r="CP101" s="58"/>
      <c r="CQ101" s="738"/>
      <c r="CR101" s="58"/>
      <c r="CS101" s="58"/>
      <c r="CT101" s="738"/>
      <c r="CU101" s="58"/>
      <c r="CV101" s="58"/>
      <c r="CW101" s="738"/>
      <c r="CX101" s="58"/>
      <c r="CY101" s="58"/>
      <c r="CZ101" s="738"/>
      <c r="DA101" s="58"/>
      <c r="DB101" s="58"/>
      <c r="DC101" s="738"/>
      <c r="DD101" s="58"/>
      <c r="DE101" s="58"/>
      <c r="DF101" s="738"/>
      <c r="DG101" s="58"/>
      <c r="DH101" s="58"/>
      <c r="DI101" s="738"/>
      <c r="DJ101" s="58"/>
      <c r="DK101" s="58"/>
      <c r="DL101" s="738"/>
      <c r="DM101" s="58"/>
      <c r="DN101" s="58"/>
      <c r="DO101" s="738"/>
      <c r="DP101" s="58"/>
      <c r="DQ101" s="58"/>
      <c r="DR101" s="738"/>
      <c r="DS101" s="58"/>
      <c r="DT101" s="58"/>
      <c r="DU101" s="738"/>
      <c r="DV101" s="58"/>
      <c r="DW101" s="58"/>
      <c r="DX101" s="738"/>
      <c r="DY101" s="58"/>
      <c r="DZ101" s="58"/>
      <c r="EA101" s="738"/>
      <c r="EB101" s="58"/>
      <c r="EC101" s="58"/>
      <c r="ED101" s="738"/>
      <c r="EE101" s="58"/>
      <c r="EF101" s="58"/>
      <c r="EG101" s="738"/>
      <c r="EH101" s="58"/>
      <c r="EI101" s="58"/>
      <c r="EJ101" s="738"/>
      <c r="EK101" s="58"/>
      <c r="EL101" s="58"/>
      <c r="EM101" s="738"/>
      <c r="EN101" s="58"/>
      <c r="EO101" s="58"/>
      <c r="EP101" s="738"/>
      <c r="EQ101" s="58"/>
      <c r="ER101" s="58"/>
      <c r="ES101" s="738"/>
      <c r="ET101" s="58"/>
      <c r="EU101" s="58"/>
      <c r="EV101" s="738"/>
      <c r="EW101" s="58"/>
      <c r="EX101" s="58"/>
      <c r="EY101" s="738"/>
      <c r="EZ101" s="58"/>
      <c r="FA101" s="58"/>
      <c r="FB101" s="738"/>
      <c r="FC101" s="58"/>
      <c r="FD101" s="58"/>
      <c r="FE101" s="738"/>
      <c r="FF101" s="58"/>
      <c r="FG101" s="58"/>
      <c r="FH101" s="738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zoomScale="80" zoomScaleNormal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10" sqref="A10"/>
    </sheetView>
  </sheetViews>
  <sheetFormatPr defaultColWidth="11.42578125" defaultRowHeight="15" x14ac:dyDescent="0.25"/>
  <cols>
    <col min="1" max="1" width="52.140625" style="115" customWidth="1"/>
    <col min="2" max="2" width="10.7109375" style="115" customWidth="1"/>
    <col min="3" max="3" width="14.85546875" style="115" customWidth="1"/>
    <col min="4" max="4" width="11.85546875" style="115" customWidth="1"/>
    <col min="5" max="5" width="13.7109375" style="115" customWidth="1"/>
    <col min="6" max="6" width="11.85546875" style="115" customWidth="1"/>
    <col min="7" max="16384" width="11.42578125" style="115"/>
  </cols>
  <sheetData>
    <row r="1" spans="1:6" s="80" customFormat="1" ht="16.5" customHeight="1" x14ac:dyDescent="0.25">
      <c r="E1" s="162"/>
    </row>
    <row r="2" spans="1:6" s="80" customFormat="1" ht="33" customHeight="1" x14ac:dyDescent="0.25">
      <c r="A2" s="911" t="s">
        <v>336</v>
      </c>
      <c r="B2" s="912"/>
      <c r="C2" s="912"/>
      <c r="D2" s="912"/>
      <c r="E2" s="912"/>
      <c r="F2" s="912"/>
    </row>
    <row r="3" spans="1:6" ht="15.75" thickBot="1" x14ac:dyDescent="0.3">
      <c r="A3" s="946"/>
      <c r="B3" s="946"/>
      <c r="C3" s="946"/>
      <c r="D3" s="946"/>
      <c r="E3" s="946"/>
      <c r="F3" s="946"/>
    </row>
    <row r="4" spans="1:6" ht="33.7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30.75" customHeight="1" x14ac:dyDescent="0.3">
      <c r="A5" s="9"/>
      <c r="B5" s="917"/>
      <c r="C5" s="944"/>
      <c r="D5" s="923"/>
      <c r="E5" s="917"/>
      <c r="F5" s="920"/>
    </row>
    <row r="6" spans="1:6" ht="34.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s="78" customFormat="1" ht="20.25" customHeight="1" x14ac:dyDescent="0.25">
      <c r="A8" s="126" t="s">
        <v>158</v>
      </c>
      <c r="B8" s="127"/>
      <c r="C8" s="57"/>
      <c r="D8" s="121"/>
      <c r="E8" s="121"/>
      <c r="F8" s="57"/>
    </row>
    <row r="9" spans="1:6" s="78" customFormat="1" x14ac:dyDescent="0.25">
      <c r="A9" s="83" t="s">
        <v>4</v>
      </c>
      <c r="B9" s="121"/>
      <c r="C9" s="57"/>
      <c r="D9" s="121"/>
      <c r="E9" s="121"/>
      <c r="F9" s="57"/>
    </row>
    <row r="10" spans="1:6" s="78" customFormat="1" x14ac:dyDescent="0.25">
      <c r="A10" s="71" t="s">
        <v>21</v>
      </c>
      <c r="B10" s="2">
        <v>340</v>
      </c>
      <c r="C10" s="57">
        <v>1319</v>
      </c>
      <c r="D10" s="128">
        <v>10.6</v>
      </c>
      <c r="E10" s="121">
        <f t="shared" ref="E10" si="0">ROUND(F10/B10,0)</f>
        <v>41</v>
      </c>
      <c r="F10" s="3">
        <f t="shared" ref="F10" si="1">ROUND(C10*D10,0)</f>
        <v>13981</v>
      </c>
    </row>
    <row r="11" spans="1:6" s="78" customFormat="1" x14ac:dyDescent="0.25">
      <c r="A11" s="71" t="s">
        <v>22</v>
      </c>
      <c r="B11" s="2">
        <v>340</v>
      </c>
      <c r="C11" s="57">
        <v>31</v>
      </c>
      <c r="D11" s="128">
        <v>10.5</v>
      </c>
      <c r="E11" s="121">
        <f t="shared" ref="E11:E18" si="2">ROUND(F11/B11,0)</f>
        <v>1</v>
      </c>
      <c r="F11" s="3">
        <f t="shared" ref="F11:F18" si="3">ROUND(C11*D11,0)</f>
        <v>326</v>
      </c>
    </row>
    <row r="12" spans="1:6" s="78" customFormat="1" x14ac:dyDescent="0.25">
      <c r="A12" s="71" t="s">
        <v>11</v>
      </c>
      <c r="B12" s="2">
        <v>340</v>
      </c>
      <c r="C12" s="57">
        <v>619</v>
      </c>
      <c r="D12" s="128">
        <v>9</v>
      </c>
      <c r="E12" s="121">
        <f t="shared" si="2"/>
        <v>16</v>
      </c>
      <c r="F12" s="3">
        <f t="shared" si="3"/>
        <v>5571</v>
      </c>
    </row>
    <row r="13" spans="1:6" s="78" customFormat="1" x14ac:dyDescent="0.25">
      <c r="A13" s="71" t="s">
        <v>27</v>
      </c>
      <c r="B13" s="2">
        <v>270</v>
      </c>
      <c r="C13" s="57">
        <v>420</v>
      </c>
      <c r="D13" s="128">
        <v>8.1999999999999993</v>
      </c>
      <c r="E13" s="121">
        <f t="shared" si="2"/>
        <v>13</v>
      </c>
      <c r="F13" s="3">
        <f t="shared" si="3"/>
        <v>3444</v>
      </c>
    </row>
    <row r="14" spans="1:6" s="78" customFormat="1" x14ac:dyDescent="0.25">
      <c r="A14" s="71" t="s">
        <v>28</v>
      </c>
      <c r="B14" s="2">
        <v>300</v>
      </c>
      <c r="C14" s="57">
        <v>130</v>
      </c>
      <c r="D14" s="128">
        <v>5.2</v>
      </c>
      <c r="E14" s="121">
        <f t="shared" si="2"/>
        <v>2</v>
      </c>
      <c r="F14" s="3">
        <f t="shared" si="3"/>
        <v>676</v>
      </c>
    </row>
    <row r="15" spans="1:6" s="78" customFormat="1" x14ac:dyDescent="0.25">
      <c r="A15" s="71" t="s">
        <v>24</v>
      </c>
      <c r="B15" s="2">
        <v>340</v>
      </c>
      <c r="C15" s="57">
        <v>130</v>
      </c>
      <c r="D15" s="128">
        <v>8</v>
      </c>
      <c r="E15" s="121">
        <f t="shared" si="2"/>
        <v>3</v>
      </c>
      <c r="F15" s="3">
        <f t="shared" si="3"/>
        <v>1040</v>
      </c>
    </row>
    <row r="16" spans="1:6" s="78" customFormat="1" x14ac:dyDescent="0.25">
      <c r="A16" s="71" t="s">
        <v>23</v>
      </c>
      <c r="B16" s="2">
        <v>340</v>
      </c>
      <c r="C16" s="57">
        <v>610</v>
      </c>
      <c r="D16" s="128">
        <v>6.1</v>
      </c>
      <c r="E16" s="121">
        <f t="shared" si="2"/>
        <v>11</v>
      </c>
      <c r="F16" s="3">
        <f t="shared" si="3"/>
        <v>3721</v>
      </c>
    </row>
    <row r="17" spans="1:7" s="78" customFormat="1" x14ac:dyDescent="0.25">
      <c r="A17" s="71" t="s">
        <v>26</v>
      </c>
      <c r="B17" s="2">
        <v>320</v>
      </c>
      <c r="C17" s="57">
        <v>700</v>
      </c>
      <c r="D17" s="128">
        <v>9</v>
      </c>
      <c r="E17" s="121">
        <f t="shared" si="2"/>
        <v>20</v>
      </c>
      <c r="F17" s="3">
        <f t="shared" si="3"/>
        <v>6300</v>
      </c>
    </row>
    <row r="18" spans="1:7" s="78" customFormat="1" x14ac:dyDescent="0.25">
      <c r="A18" s="46" t="s">
        <v>199</v>
      </c>
      <c r="B18" s="2">
        <v>330</v>
      </c>
      <c r="C18" s="57">
        <v>80</v>
      </c>
      <c r="D18" s="128">
        <v>9</v>
      </c>
      <c r="E18" s="121">
        <f t="shared" si="2"/>
        <v>2</v>
      </c>
      <c r="F18" s="3">
        <f t="shared" si="3"/>
        <v>720</v>
      </c>
    </row>
    <row r="19" spans="1:7" s="78" customFormat="1" ht="20.25" customHeight="1" x14ac:dyDescent="0.25">
      <c r="A19" s="129" t="s">
        <v>5</v>
      </c>
      <c r="B19" s="77"/>
      <c r="C19" s="59">
        <f>SUM(C10:C18)</f>
        <v>4039</v>
      </c>
      <c r="D19" s="130">
        <f>F19/C19</f>
        <v>8.8583807873235951</v>
      </c>
      <c r="E19" s="59">
        <f>SUM(E10:E18)</f>
        <v>109</v>
      </c>
      <c r="F19" s="59">
        <f>SUM(F10:F18)</f>
        <v>35779</v>
      </c>
    </row>
    <row r="20" spans="1:7" s="24" customFormat="1" hidden="1" x14ac:dyDescent="0.25">
      <c r="A20" s="4" t="s">
        <v>219</v>
      </c>
      <c r="B20" s="5">
        <v>350</v>
      </c>
      <c r="C20" s="17"/>
      <c r="D20" s="18"/>
      <c r="E20" s="3"/>
      <c r="F20" s="17"/>
    </row>
    <row r="21" spans="1:7" s="24" customFormat="1" ht="14.25" hidden="1" x14ac:dyDescent="0.2">
      <c r="A21" s="19" t="s">
        <v>220</v>
      </c>
      <c r="B21" s="20"/>
      <c r="C21" s="23">
        <f t="shared" ref="C21" si="4">C19+C20</f>
        <v>4039</v>
      </c>
      <c r="D21" s="21" t="e">
        <f>#REF!/#REF!</f>
        <v>#REF!</v>
      </c>
      <c r="E21" s="23">
        <f t="shared" ref="E21:F21" si="5">E19+E20</f>
        <v>109</v>
      </c>
      <c r="F21" s="23">
        <f t="shared" si="5"/>
        <v>35779</v>
      </c>
    </row>
    <row r="22" spans="1:7" s="58" customFormat="1" x14ac:dyDescent="0.25">
      <c r="A22" s="25" t="s">
        <v>227</v>
      </c>
      <c r="B22" s="25"/>
      <c r="C22" s="89"/>
      <c r="D22" s="269"/>
      <c r="E22" s="269"/>
      <c r="F22" s="57"/>
    </row>
    <row r="23" spans="1:7" s="58" customFormat="1" x14ac:dyDescent="0.25">
      <c r="A23" s="27" t="s">
        <v>123</v>
      </c>
      <c r="B23" s="59"/>
      <c r="C23" s="57">
        <f>SUM(C25,C26,C27,C28)+C24/2.7</f>
        <v>39014.814814814818</v>
      </c>
      <c r="D23" s="269"/>
      <c r="E23" s="269"/>
      <c r="F23" s="57"/>
    </row>
    <row r="24" spans="1:7" s="58" customFormat="1" x14ac:dyDescent="0.25">
      <c r="A24" s="27" t="s">
        <v>327</v>
      </c>
      <c r="B24" s="30"/>
      <c r="C24" s="3">
        <v>2200</v>
      </c>
      <c r="D24" s="30"/>
      <c r="E24" s="30"/>
      <c r="F24" s="30"/>
    </row>
    <row r="25" spans="1:7" s="58" customFormat="1" x14ac:dyDescent="0.25">
      <c r="A25" s="60" t="s">
        <v>228</v>
      </c>
      <c r="B25" s="59"/>
      <c r="C25" s="57"/>
      <c r="D25" s="269"/>
      <c r="E25" s="269"/>
      <c r="F25" s="57"/>
    </row>
    <row r="26" spans="1:7" s="58" customFormat="1" ht="30" x14ac:dyDescent="0.25">
      <c r="A26" s="60" t="s">
        <v>229</v>
      </c>
      <c r="B26" s="59"/>
      <c r="C26" s="57">
        <v>16000</v>
      </c>
      <c r="D26" s="269"/>
      <c r="E26" s="269"/>
      <c r="F26" s="57"/>
    </row>
    <row r="27" spans="1:7" s="58" customFormat="1" ht="30" x14ac:dyDescent="0.25">
      <c r="A27" s="60" t="s">
        <v>230</v>
      </c>
      <c r="B27" s="59"/>
      <c r="C27" s="57">
        <v>200</v>
      </c>
      <c r="D27" s="269"/>
      <c r="E27" s="269"/>
      <c r="F27" s="57"/>
    </row>
    <row r="28" spans="1:7" s="58" customFormat="1" x14ac:dyDescent="0.25">
      <c r="A28" s="27" t="s">
        <v>231</v>
      </c>
      <c r="B28" s="59"/>
      <c r="C28" s="57">
        <v>22000</v>
      </c>
      <c r="D28" s="269"/>
      <c r="E28" s="269"/>
      <c r="F28" s="57"/>
    </row>
    <row r="29" spans="1:7" s="58" customFormat="1" ht="45" x14ac:dyDescent="0.25">
      <c r="A29" s="27" t="s">
        <v>326</v>
      </c>
      <c r="B29" s="59"/>
      <c r="C29" s="17">
        <v>2996</v>
      </c>
      <c r="D29" s="57"/>
      <c r="E29" s="57"/>
      <c r="F29" s="57"/>
      <c r="G29" s="90"/>
    </row>
    <row r="30" spans="1:7" s="78" customFormat="1" x14ac:dyDescent="0.25">
      <c r="A30" s="28" t="s">
        <v>121</v>
      </c>
      <c r="B30" s="57"/>
      <c r="C30" s="17">
        <f>C31+C32</f>
        <v>35000.411764705881</v>
      </c>
      <c r="D30" s="57"/>
      <c r="E30" s="57"/>
      <c r="F30" s="57"/>
      <c r="G30" s="132"/>
    </row>
    <row r="31" spans="1:7" s="78" customFormat="1" x14ac:dyDescent="0.25">
      <c r="A31" s="28" t="s">
        <v>298</v>
      </c>
      <c r="B31" s="57"/>
      <c r="C31" s="17">
        <v>33071</v>
      </c>
      <c r="D31" s="57"/>
      <c r="E31" s="57"/>
      <c r="F31" s="57"/>
      <c r="G31" s="132"/>
    </row>
    <row r="32" spans="1:7" s="78" customFormat="1" x14ac:dyDescent="0.25">
      <c r="A32" s="28" t="s">
        <v>300</v>
      </c>
      <c r="B32" s="57"/>
      <c r="C32" s="17">
        <f>C33/8.5</f>
        <v>1929.4117647058824</v>
      </c>
      <c r="D32" s="57"/>
      <c r="E32" s="57"/>
      <c r="F32" s="57"/>
    </row>
    <row r="33" spans="1:7" s="58" customFormat="1" x14ac:dyDescent="0.25">
      <c r="A33" s="55" t="s">
        <v>299</v>
      </c>
      <c r="B33" s="57"/>
      <c r="C33" s="17">
        <v>16400</v>
      </c>
      <c r="D33" s="269"/>
      <c r="E33" s="269"/>
      <c r="F33" s="57"/>
      <c r="G33" s="133"/>
    </row>
    <row r="34" spans="1:7" s="58" customFormat="1" x14ac:dyDescent="0.25">
      <c r="A34" s="61" t="s">
        <v>232</v>
      </c>
      <c r="B34" s="62"/>
      <c r="C34" s="59">
        <f>C23+ROUND(C31*3.2,0)+C33/3.9</f>
        <v>149046.94301994305</v>
      </c>
      <c r="D34" s="269"/>
      <c r="E34" s="269"/>
      <c r="F34" s="57"/>
    </row>
    <row r="35" spans="1:7" s="58" customFormat="1" x14ac:dyDescent="0.25">
      <c r="A35" s="25" t="s">
        <v>163</v>
      </c>
      <c r="B35" s="26"/>
      <c r="C35" s="3"/>
      <c r="D35" s="269"/>
      <c r="E35" s="269"/>
      <c r="F35" s="57"/>
    </row>
    <row r="36" spans="1:7" s="58" customFormat="1" x14ac:dyDescent="0.25">
      <c r="A36" s="27" t="s">
        <v>123</v>
      </c>
      <c r="B36" s="26"/>
      <c r="C36" s="3">
        <f>SUM(C37,C38,C45,C51,C52,C53)</f>
        <v>37711</v>
      </c>
      <c r="D36" s="269"/>
      <c r="E36" s="269"/>
      <c r="F36" s="57"/>
    </row>
    <row r="37" spans="1:7" s="58" customFormat="1" x14ac:dyDescent="0.25">
      <c r="A37" s="27" t="s">
        <v>228</v>
      </c>
      <c r="B37" s="26"/>
      <c r="C37" s="3"/>
      <c r="D37" s="269"/>
      <c r="E37" s="269"/>
      <c r="F37" s="57"/>
    </row>
    <row r="38" spans="1:7" s="58" customFormat="1" ht="30" x14ac:dyDescent="0.25">
      <c r="A38" s="60" t="s">
        <v>233</v>
      </c>
      <c r="B38" s="26"/>
      <c r="C38" s="3">
        <f>C39+C40+C41+C43</f>
        <v>8136</v>
      </c>
      <c r="D38" s="269"/>
      <c r="E38" s="269"/>
      <c r="F38" s="57"/>
    </row>
    <row r="39" spans="1:7" s="58" customFormat="1" x14ac:dyDescent="0.25">
      <c r="A39" s="64" t="s">
        <v>234</v>
      </c>
      <c r="B39" s="26"/>
      <c r="C39" s="57">
        <v>4764</v>
      </c>
      <c r="D39" s="269"/>
      <c r="E39" s="269"/>
      <c r="F39" s="57"/>
    </row>
    <row r="40" spans="1:7" s="58" customFormat="1" x14ac:dyDescent="0.25">
      <c r="A40" s="64" t="s">
        <v>235</v>
      </c>
      <c r="B40" s="26"/>
      <c r="C40" s="57">
        <v>1429</v>
      </c>
      <c r="D40" s="269"/>
      <c r="E40" s="269"/>
      <c r="F40" s="57"/>
    </row>
    <row r="41" spans="1:7" s="58" customFormat="1" ht="30" x14ac:dyDescent="0.25">
      <c r="A41" s="64" t="s">
        <v>236</v>
      </c>
      <c r="B41" s="26"/>
      <c r="C41" s="57">
        <v>729</v>
      </c>
      <c r="D41" s="269"/>
      <c r="E41" s="269"/>
      <c r="F41" s="57"/>
    </row>
    <row r="42" spans="1:7" s="58" customFormat="1" x14ac:dyDescent="0.25">
      <c r="A42" s="64" t="s">
        <v>237</v>
      </c>
      <c r="B42" s="26"/>
      <c r="C42" s="57">
        <v>80</v>
      </c>
      <c r="D42" s="269"/>
      <c r="E42" s="269"/>
      <c r="F42" s="57"/>
    </row>
    <row r="43" spans="1:7" s="58" customFormat="1" ht="30" x14ac:dyDescent="0.25">
      <c r="A43" s="64" t="s">
        <v>238</v>
      </c>
      <c r="B43" s="26"/>
      <c r="C43" s="57">
        <v>1214</v>
      </c>
      <c r="D43" s="269"/>
      <c r="E43" s="269"/>
      <c r="F43" s="57"/>
    </row>
    <row r="44" spans="1:7" s="58" customFormat="1" x14ac:dyDescent="0.25">
      <c r="A44" s="64" t="s">
        <v>237</v>
      </c>
      <c r="B44" s="26"/>
      <c r="C44" s="91">
        <v>150</v>
      </c>
      <c r="D44" s="269"/>
      <c r="E44" s="269"/>
      <c r="F44" s="57"/>
    </row>
    <row r="45" spans="1:7" s="58" customFormat="1" ht="30" x14ac:dyDescent="0.25">
      <c r="A45" s="60" t="s">
        <v>239</v>
      </c>
      <c r="B45" s="26"/>
      <c r="C45" s="3">
        <f>SUM(C46,C47,C49)</f>
        <v>29575</v>
      </c>
      <c r="D45" s="269"/>
      <c r="E45" s="269"/>
      <c r="F45" s="57"/>
    </row>
    <row r="46" spans="1:7" s="58" customFormat="1" ht="30" x14ac:dyDescent="0.25">
      <c r="A46" s="64" t="s">
        <v>240</v>
      </c>
      <c r="B46" s="26"/>
      <c r="C46" s="3">
        <v>2000</v>
      </c>
      <c r="D46" s="269"/>
      <c r="E46" s="269"/>
      <c r="F46" s="57"/>
    </row>
    <row r="47" spans="1:7" s="58" customFormat="1" ht="45" x14ac:dyDescent="0.25">
      <c r="A47" s="64" t="s">
        <v>241</v>
      </c>
      <c r="B47" s="26"/>
      <c r="C47" s="53">
        <v>19705</v>
      </c>
      <c r="D47" s="269"/>
      <c r="E47" s="269"/>
      <c r="F47" s="57"/>
    </row>
    <row r="48" spans="1:7" s="58" customFormat="1" x14ac:dyDescent="0.25">
      <c r="A48" s="64" t="s">
        <v>237</v>
      </c>
      <c r="B48" s="26"/>
      <c r="C48" s="53">
        <v>5500</v>
      </c>
      <c r="D48" s="269"/>
      <c r="E48" s="269"/>
      <c r="F48" s="57"/>
    </row>
    <row r="49" spans="1:6" s="58" customFormat="1" ht="45" x14ac:dyDescent="0.25">
      <c r="A49" s="64" t="s">
        <v>242</v>
      </c>
      <c r="B49" s="26"/>
      <c r="C49" s="53">
        <v>7870</v>
      </c>
      <c r="D49" s="269"/>
      <c r="E49" s="269"/>
      <c r="F49" s="57"/>
    </row>
    <row r="50" spans="1:6" s="58" customFormat="1" x14ac:dyDescent="0.25">
      <c r="A50" s="64" t="s">
        <v>237</v>
      </c>
      <c r="B50" s="26"/>
      <c r="C50" s="53">
        <v>4560</v>
      </c>
      <c r="D50" s="269"/>
      <c r="E50" s="269"/>
      <c r="F50" s="57"/>
    </row>
    <row r="51" spans="1:6" s="58" customFormat="1" ht="30" x14ac:dyDescent="0.25">
      <c r="A51" s="60" t="s">
        <v>243</v>
      </c>
      <c r="B51" s="26"/>
      <c r="C51" s="3"/>
      <c r="D51" s="269"/>
      <c r="E51" s="269"/>
      <c r="F51" s="57"/>
    </row>
    <row r="52" spans="1:6" s="58" customFormat="1" ht="30" x14ac:dyDescent="0.25">
      <c r="A52" s="60" t="s">
        <v>244</v>
      </c>
      <c r="B52" s="26"/>
      <c r="C52" s="3"/>
      <c r="D52" s="269"/>
      <c r="E52" s="269"/>
      <c r="F52" s="57"/>
    </row>
    <row r="53" spans="1:6" s="58" customFormat="1" x14ac:dyDescent="0.25">
      <c r="A53" s="27" t="s">
        <v>245</v>
      </c>
      <c r="B53" s="26"/>
      <c r="C53" s="3"/>
      <c r="D53" s="269"/>
      <c r="E53" s="269"/>
      <c r="F53" s="57"/>
    </row>
    <row r="54" spans="1:6" s="58" customFormat="1" x14ac:dyDescent="0.25">
      <c r="A54" s="28" t="s">
        <v>121</v>
      </c>
      <c r="B54" s="59"/>
      <c r="C54" s="57"/>
      <c r="D54" s="269"/>
      <c r="E54" s="269"/>
      <c r="F54" s="57"/>
    </row>
    <row r="55" spans="1:6" s="58" customFormat="1" x14ac:dyDescent="0.25">
      <c r="A55" s="55" t="s">
        <v>160</v>
      </c>
      <c r="B55" s="59"/>
      <c r="C55" s="91"/>
      <c r="D55" s="269"/>
      <c r="E55" s="269"/>
      <c r="F55" s="57"/>
    </row>
    <row r="56" spans="1:6" s="78" customFormat="1" ht="30" x14ac:dyDescent="0.25">
      <c r="A56" s="28" t="s">
        <v>122</v>
      </c>
      <c r="B56" s="57"/>
      <c r="C56" s="3">
        <f>9000-C58</f>
        <v>7500</v>
      </c>
      <c r="D56" s="57"/>
      <c r="E56" s="57"/>
      <c r="F56" s="57"/>
    </row>
    <row r="57" spans="1:6" s="58" customFormat="1" x14ac:dyDescent="0.25">
      <c r="A57" s="28" t="s">
        <v>246</v>
      </c>
      <c r="B57" s="26"/>
      <c r="C57" s="3"/>
      <c r="D57" s="269"/>
      <c r="E57" s="269"/>
      <c r="F57" s="57"/>
    </row>
    <row r="58" spans="1:6" s="58" customFormat="1" ht="45" x14ac:dyDescent="0.25">
      <c r="A58" s="28" t="s">
        <v>339</v>
      </c>
      <c r="B58" s="26"/>
      <c r="C58" s="3">
        <v>1500</v>
      </c>
      <c r="D58" s="269"/>
      <c r="E58" s="269"/>
      <c r="F58" s="57"/>
    </row>
    <row r="59" spans="1:6" s="58" customFormat="1" x14ac:dyDescent="0.25">
      <c r="A59" s="66" t="s">
        <v>162</v>
      </c>
      <c r="B59" s="26"/>
      <c r="C59" s="22">
        <f>C36+ROUND(C54*3.2,0)+C56+C58</f>
        <v>46711</v>
      </c>
      <c r="D59" s="269"/>
      <c r="E59" s="269"/>
      <c r="F59" s="57"/>
    </row>
    <row r="60" spans="1:6" s="58" customFormat="1" ht="15" customHeight="1" x14ac:dyDescent="0.25">
      <c r="A60" s="67" t="s">
        <v>161</v>
      </c>
      <c r="B60" s="26"/>
      <c r="C60" s="22">
        <f>SUM(C34,C59)</f>
        <v>195757.94301994305</v>
      </c>
      <c r="D60" s="269"/>
      <c r="E60" s="269"/>
      <c r="F60" s="57"/>
    </row>
    <row r="61" spans="1:6" s="78" customFormat="1" x14ac:dyDescent="0.25">
      <c r="A61" s="43" t="s">
        <v>7</v>
      </c>
      <c r="B61" s="193"/>
      <c r="C61" s="57"/>
      <c r="D61" s="121"/>
      <c r="E61" s="121"/>
      <c r="F61" s="57"/>
    </row>
    <row r="62" spans="1:6" s="78" customFormat="1" x14ac:dyDescent="0.25">
      <c r="A62" s="101" t="s">
        <v>145</v>
      </c>
      <c r="B62" s="193"/>
      <c r="C62" s="57"/>
      <c r="D62" s="121"/>
      <c r="E62" s="121"/>
      <c r="F62" s="57"/>
    </row>
    <row r="63" spans="1:6" s="78" customFormat="1" x14ac:dyDescent="0.25">
      <c r="A63" s="32" t="s">
        <v>73</v>
      </c>
      <c r="B63" s="2">
        <v>300</v>
      </c>
      <c r="C63" s="57">
        <v>115</v>
      </c>
      <c r="D63" s="128">
        <v>11</v>
      </c>
      <c r="E63" s="121">
        <f>ROUND(F63/B63,0)</f>
        <v>4</v>
      </c>
      <c r="F63" s="3">
        <f>ROUND(C63*D63,0)</f>
        <v>1265</v>
      </c>
    </row>
    <row r="64" spans="1:6" s="78" customFormat="1" x14ac:dyDescent="0.25">
      <c r="A64" s="32" t="s">
        <v>74</v>
      </c>
      <c r="B64" s="2">
        <v>300</v>
      </c>
      <c r="C64" s="57">
        <v>60</v>
      </c>
      <c r="D64" s="128">
        <v>9</v>
      </c>
      <c r="E64" s="121">
        <f>ROUND(F64/B64,0)</f>
        <v>2</v>
      </c>
      <c r="F64" s="3">
        <f>ROUND(C64*D64,0)</f>
        <v>540</v>
      </c>
    </row>
    <row r="65" spans="1:6" s="78" customFormat="1" x14ac:dyDescent="0.25">
      <c r="A65" s="32" t="s">
        <v>23</v>
      </c>
      <c r="B65" s="2">
        <v>300</v>
      </c>
      <c r="C65" s="57">
        <v>25</v>
      </c>
      <c r="D65" s="128">
        <v>7.5</v>
      </c>
      <c r="E65" s="121">
        <f>ROUND(F65/B65,0)</f>
        <v>1</v>
      </c>
      <c r="F65" s="3">
        <f>ROUND(C65*D65,0)</f>
        <v>188</v>
      </c>
    </row>
    <row r="66" spans="1:6" s="78" customFormat="1" x14ac:dyDescent="0.25">
      <c r="A66" s="43" t="s">
        <v>9</v>
      </c>
      <c r="B66" s="99"/>
      <c r="C66" s="111">
        <f>C63+C64+C65</f>
        <v>200</v>
      </c>
      <c r="D66" s="130">
        <f>F66/C66</f>
        <v>9.9649999999999999</v>
      </c>
      <c r="E66" s="123">
        <f>E63+E64+E65</f>
        <v>7</v>
      </c>
      <c r="F66" s="111">
        <f>F63+F64+F65</f>
        <v>1993</v>
      </c>
    </row>
    <row r="67" spans="1:6" s="78" customFormat="1" x14ac:dyDescent="0.25">
      <c r="A67" s="54" t="s">
        <v>20</v>
      </c>
      <c r="B67" s="97"/>
      <c r="C67" s="62"/>
      <c r="D67" s="730"/>
      <c r="E67" s="731"/>
      <c r="F67" s="62"/>
    </row>
    <row r="68" spans="1:6" s="78" customFormat="1" x14ac:dyDescent="0.25">
      <c r="A68" s="1" t="s">
        <v>37</v>
      </c>
      <c r="B68" s="94">
        <v>240</v>
      </c>
      <c r="C68" s="57">
        <v>610</v>
      </c>
      <c r="D68" s="128">
        <v>8</v>
      </c>
      <c r="E68" s="121">
        <f>ROUND(F68/B68,0)</f>
        <v>20</v>
      </c>
      <c r="F68" s="3">
        <f>ROUND(C68*D68,0)</f>
        <v>4880</v>
      </c>
    </row>
    <row r="69" spans="1:6" s="78" customFormat="1" x14ac:dyDescent="0.25">
      <c r="A69" s="265" t="s">
        <v>147</v>
      </c>
      <c r="B69" s="732"/>
      <c r="C69" s="136">
        <f t="shared" ref="C69" si="6">C68</f>
        <v>610</v>
      </c>
      <c r="D69" s="733">
        <f t="shared" ref="D69:F69" si="7">D68</f>
        <v>8</v>
      </c>
      <c r="E69" s="136">
        <f t="shared" si="7"/>
        <v>20</v>
      </c>
      <c r="F69" s="136">
        <f t="shared" si="7"/>
        <v>4880</v>
      </c>
    </row>
    <row r="70" spans="1:6" s="78" customFormat="1" x14ac:dyDescent="0.25">
      <c r="A70" s="36" t="s">
        <v>118</v>
      </c>
      <c r="B70" s="619"/>
      <c r="C70" s="137">
        <f>C66+C69</f>
        <v>810</v>
      </c>
      <c r="D70" s="130">
        <f>F70/C70</f>
        <v>8.4851851851851858</v>
      </c>
      <c r="E70" s="137">
        <f>E66+E69</f>
        <v>27</v>
      </c>
      <c r="F70" s="137">
        <f>F66+F69</f>
        <v>6873</v>
      </c>
    </row>
    <row r="71" spans="1:6" ht="18.75" customHeight="1" x14ac:dyDescent="0.25">
      <c r="A71" s="266" t="s">
        <v>93</v>
      </c>
      <c r="B71" s="146"/>
      <c r="C71" s="59">
        <f>C72+C74</f>
        <v>9510</v>
      </c>
      <c r="D71" s="93"/>
      <c r="E71" s="146"/>
      <c r="F71" s="146"/>
    </row>
    <row r="72" spans="1:6" x14ac:dyDescent="0.25">
      <c r="A72" s="251" t="s">
        <v>179</v>
      </c>
      <c r="B72" s="153"/>
      <c r="C72" s="154">
        <f>C73</f>
        <v>9500</v>
      </c>
      <c r="D72" s="71"/>
      <c r="E72" s="267"/>
      <c r="F72" s="153"/>
    </row>
    <row r="73" spans="1:6" x14ac:dyDescent="0.25">
      <c r="A73" s="155" t="s">
        <v>180</v>
      </c>
      <c r="B73" s="153"/>
      <c r="C73" s="153">
        <v>9500</v>
      </c>
      <c r="D73" s="153"/>
      <c r="E73" s="153"/>
      <c r="F73" s="153"/>
    </row>
    <row r="74" spans="1:6" x14ac:dyDescent="0.25">
      <c r="A74" s="154" t="s">
        <v>181</v>
      </c>
      <c r="B74" s="153"/>
      <c r="C74" s="196">
        <f>C75+C76</f>
        <v>10</v>
      </c>
      <c r="D74" s="153"/>
      <c r="E74" s="153"/>
      <c r="F74" s="153"/>
    </row>
    <row r="75" spans="1:6" ht="30" x14ac:dyDescent="0.25">
      <c r="A75" s="155" t="s">
        <v>182</v>
      </c>
      <c r="B75" s="153"/>
      <c r="C75" s="153">
        <v>10</v>
      </c>
      <c r="D75" s="153"/>
      <c r="E75" s="153"/>
      <c r="F75" s="153"/>
    </row>
    <row r="76" spans="1:6" ht="15.75" thickBot="1" x14ac:dyDescent="0.3">
      <c r="A76" s="158" t="s">
        <v>183</v>
      </c>
      <c r="B76" s="159"/>
      <c r="C76" s="159"/>
      <c r="D76" s="159"/>
      <c r="E76" s="159"/>
      <c r="F76" s="159"/>
    </row>
    <row r="77" spans="1:6" s="78" customFormat="1" ht="17.25" customHeight="1" thickBot="1" x14ac:dyDescent="0.3">
      <c r="A77" s="139" t="s">
        <v>10</v>
      </c>
      <c r="B77" s="906"/>
      <c r="C77" s="907"/>
      <c r="D77" s="906"/>
      <c r="E77" s="906"/>
      <c r="F77" s="907"/>
    </row>
    <row r="78" spans="1:6" x14ac:dyDescent="0.25">
      <c r="D78" s="58"/>
      <c r="E78" s="58"/>
      <c r="F78" s="58"/>
    </row>
    <row r="79" spans="1:6" x14ac:dyDescent="0.25">
      <c r="D79" s="58"/>
      <c r="E79" s="58"/>
      <c r="F79" s="58"/>
    </row>
    <row r="80" spans="1:6" x14ac:dyDescent="0.25">
      <c r="D80" s="58"/>
      <c r="E80" s="58"/>
      <c r="F80" s="58"/>
    </row>
    <row r="81" spans="4:6" x14ac:dyDescent="0.25">
      <c r="D81" s="58"/>
      <c r="E81" s="58"/>
      <c r="F81" s="58"/>
    </row>
    <row r="82" spans="4:6" x14ac:dyDescent="0.25">
      <c r="D82" s="58"/>
      <c r="E82" s="58"/>
      <c r="F82" s="58"/>
    </row>
    <row r="83" spans="4:6" x14ac:dyDescent="0.25">
      <c r="D83" s="58"/>
      <c r="E83" s="58"/>
      <c r="F83" s="58"/>
    </row>
    <row r="84" spans="4:6" x14ac:dyDescent="0.25">
      <c r="D84" s="58"/>
      <c r="E84" s="58"/>
      <c r="F84" s="58"/>
    </row>
    <row r="85" spans="4:6" x14ac:dyDescent="0.25">
      <c r="D85" s="58"/>
      <c r="E85" s="58"/>
      <c r="F85" s="58"/>
    </row>
    <row r="86" spans="4:6" x14ac:dyDescent="0.25">
      <c r="D86" s="58"/>
      <c r="E86" s="58"/>
      <c r="F86" s="58"/>
    </row>
    <row r="87" spans="4:6" x14ac:dyDescent="0.25">
      <c r="D87" s="58"/>
      <c r="E87" s="58"/>
      <c r="F87" s="58"/>
    </row>
    <row r="88" spans="4:6" x14ac:dyDescent="0.25">
      <c r="D88" s="58"/>
      <c r="E88" s="58"/>
      <c r="F88" s="58"/>
    </row>
    <row r="89" spans="4:6" x14ac:dyDescent="0.25">
      <c r="D89" s="58"/>
      <c r="E89" s="58"/>
      <c r="F89" s="58"/>
    </row>
    <row r="90" spans="4:6" x14ac:dyDescent="0.25">
      <c r="D90" s="58"/>
      <c r="E90" s="58"/>
      <c r="F90" s="58"/>
    </row>
    <row r="91" spans="4:6" x14ac:dyDescent="0.25">
      <c r="D91" s="58"/>
      <c r="E91" s="58"/>
      <c r="F91" s="58"/>
    </row>
    <row r="92" spans="4:6" x14ac:dyDescent="0.25">
      <c r="D92" s="58"/>
      <c r="E92" s="58"/>
      <c r="F92" s="58"/>
    </row>
    <row r="93" spans="4:6" x14ac:dyDescent="0.25">
      <c r="D93" s="58"/>
      <c r="E93" s="58"/>
      <c r="F93" s="58"/>
    </row>
    <row r="94" spans="4:6" x14ac:dyDescent="0.25">
      <c r="D94" s="58"/>
      <c r="E94" s="58"/>
      <c r="F94" s="58"/>
    </row>
    <row r="95" spans="4:6" x14ac:dyDescent="0.25">
      <c r="D95" s="58"/>
      <c r="E95" s="58"/>
      <c r="F95" s="58"/>
    </row>
    <row r="96" spans="4:6" x14ac:dyDescent="0.25">
      <c r="D96" s="58"/>
      <c r="E96" s="58"/>
      <c r="F96" s="58"/>
    </row>
    <row r="97" spans="4:6" x14ac:dyDescent="0.25">
      <c r="D97" s="58"/>
      <c r="E97" s="58"/>
      <c r="F97" s="58"/>
    </row>
    <row r="98" spans="4:6" x14ac:dyDescent="0.25">
      <c r="D98" s="58"/>
      <c r="E98" s="58"/>
      <c r="F98" s="58"/>
    </row>
    <row r="99" spans="4:6" x14ac:dyDescent="0.25">
      <c r="D99" s="58"/>
      <c r="E99" s="58"/>
      <c r="F99" s="58"/>
    </row>
    <row r="100" spans="4:6" x14ac:dyDescent="0.25">
      <c r="D100" s="58"/>
      <c r="E100" s="58"/>
      <c r="F100" s="58"/>
    </row>
    <row r="101" spans="4:6" x14ac:dyDescent="0.25">
      <c r="D101" s="58"/>
      <c r="E101" s="58"/>
      <c r="F101" s="58"/>
    </row>
    <row r="102" spans="4:6" x14ac:dyDescent="0.25">
      <c r="D102" s="58"/>
      <c r="E102" s="58"/>
      <c r="F102" s="58"/>
    </row>
    <row r="103" spans="4:6" x14ac:dyDescent="0.25">
      <c r="D103" s="58"/>
      <c r="E103" s="58"/>
      <c r="F103" s="58"/>
    </row>
    <row r="104" spans="4:6" x14ac:dyDescent="0.25">
      <c r="D104" s="58"/>
      <c r="E104" s="58"/>
      <c r="F104" s="58"/>
    </row>
    <row r="105" spans="4:6" x14ac:dyDescent="0.25">
      <c r="D105" s="58"/>
      <c r="E105" s="58"/>
      <c r="F105" s="58"/>
    </row>
    <row r="106" spans="4:6" x14ac:dyDescent="0.25">
      <c r="D106" s="58"/>
      <c r="E106" s="58"/>
      <c r="F106" s="58"/>
    </row>
    <row r="107" spans="4:6" x14ac:dyDescent="0.25">
      <c r="D107" s="58"/>
      <c r="E107" s="58"/>
      <c r="F107" s="58"/>
    </row>
    <row r="108" spans="4:6" x14ac:dyDescent="0.25">
      <c r="D108" s="58"/>
      <c r="E108" s="58"/>
      <c r="F108" s="58"/>
    </row>
    <row r="109" spans="4:6" x14ac:dyDescent="0.25">
      <c r="D109" s="58"/>
      <c r="E109" s="58"/>
      <c r="F109" s="58"/>
    </row>
    <row r="110" spans="4:6" x14ac:dyDescent="0.25">
      <c r="D110" s="58"/>
      <c r="E110" s="58"/>
      <c r="F110" s="58"/>
    </row>
    <row r="111" spans="4:6" x14ac:dyDescent="0.25">
      <c r="D111" s="58"/>
      <c r="E111" s="58"/>
      <c r="F111" s="58"/>
    </row>
    <row r="112" spans="4:6" x14ac:dyDescent="0.25">
      <c r="D112" s="58"/>
      <c r="E112" s="58"/>
      <c r="F112" s="58"/>
    </row>
    <row r="113" spans="4:6" x14ac:dyDescent="0.25">
      <c r="D113" s="58"/>
      <c r="E113" s="58"/>
      <c r="F113" s="58"/>
    </row>
    <row r="114" spans="4:6" x14ac:dyDescent="0.25">
      <c r="D114" s="58"/>
      <c r="E114" s="58"/>
      <c r="F114" s="58"/>
    </row>
    <row r="115" spans="4:6" x14ac:dyDescent="0.25">
      <c r="D115" s="58"/>
      <c r="E115" s="58"/>
      <c r="F115" s="58"/>
    </row>
    <row r="116" spans="4:6" x14ac:dyDescent="0.25">
      <c r="D116" s="58"/>
      <c r="E116" s="58"/>
      <c r="F116" s="58"/>
    </row>
    <row r="117" spans="4:6" x14ac:dyDescent="0.25">
      <c r="D117" s="58"/>
      <c r="E117" s="58"/>
      <c r="F117" s="58"/>
    </row>
    <row r="118" spans="4:6" x14ac:dyDescent="0.25">
      <c r="D118" s="58"/>
      <c r="E118" s="58"/>
      <c r="F118" s="58"/>
    </row>
    <row r="119" spans="4:6" x14ac:dyDescent="0.25">
      <c r="D119" s="58"/>
      <c r="E119" s="58"/>
      <c r="F119" s="58"/>
    </row>
    <row r="120" spans="4:6" x14ac:dyDescent="0.25">
      <c r="D120" s="58"/>
      <c r="E120" s="58"/>
      <c r="F120" s="58"/>
    </row>
    <row r="121" spans="4:6" x14ac:dyDescent="0.25">
      <c r="D121" s="58"/>
      <c r="E121" s="58"/>
      <c r="F121" s="58"/>
    </row>
    <row r="122" spans="4:6" x14ac:dyDescent="0.25">
      <c r="D122" s="58"/>
      <c r="E122" s="58"/>
      <c r="F122" s="58"/>
    </row>
    <row r="123" spans="4:6" x14ac:dyDescent="0.25">
      <c r="D123" s="58"/>
      <c r="E123" s="58"/>
      <c r="F123" s="58"/>
    </row>
    <row r="124" spans="4:6" x14ac:dyDescent="0.25">
      <c r="D124" s="58"/>
      <c r="E124" s="58"/>
      <c r="F124" s="58"/>
    </row>
    <row r="125" spans="4:6" x14ac:dyDescent="0.25">
      <c r="D125" s="58"/>
      <c r="E125" s="58"/>
      <c r="F125" s="58"/>
    </row>
    <row r="126" spans="4:6" x14ac:dyDescent="0.25">
      <c r="D126" s="58"/>
      <c r="E126" s="58"/>
      <c r="F126" s="58"/>
    </row>
    <row r="127" spans="4:6" x14ac:dyDescent="0.25">
      <c r="D127" s="58"/>
      <c r="E127" s="58"/>
      <c r="F127" s="58"/>
    </row>
    <row r="128" spans="4:6" x14ac:dyDescent="0.25">
      <c r="D128" s="58"/>
      <c r="E128" s="58"/>
      <c r="F128" s="58"/>
    </row>
    <row r="129" spans="4:6" x14ac:dyDescent="0.25">
      <c r="D129" s="58"/>
      <c r="E129" s="58"/>
      <c r="F129" s="58"/>
    </row>
    <row r="130" spans="4:6" x14ac:dyDescent="0.25">
      <c r="D130" s="58"/>
      <c r="E130" s="58"/>
      <c r="F130" s="58"/>
    </row>
    <row r="131" spans="4:6" x14ac:dyDescent="0.25">
      <c r="D131" s="58"/>
      <c r="E131" s="58"/>
      <c r="F131" s="58"/>
    </row>
    <row r="132" spans="4:6" x14ac:dyDescent="0.25">
      <c r="D132" s="58"/>
      <c r="E132" s="58"/>
      <c r="F132" s="58"/>
    </row>
    <row r="133" spans="4:6" x14ac:dyDescent="0.25">
      <c r="D133" s="58"/>
      <c r="E133" s="58"/>
      <c r="F133" s="58"/>
    </row>
    <row r="134" spans="4:6" x14ac:dyDescent="0.25">
      <c r="D134" s="58"/>
      <c r="E134" s="58"/>
      <c r="F134" s="58"/>
    </row>
    <row r="135" spans="4:6" x14ac:dyDescent="0.25">
      <c r="D135" s="58"/>
      <c r="E135" s="58"/>
      <c r="F135" s="58"/>
    </row>
    <row r="136" spans="4:6" x14ac:dyDescent="0.25">
      <c r="D136" s="58"/>
      <c r="E136" s="58"/>
      <c r="F136" s="58"/>
    </row>
    <row r="137" spans="4:6" x14ac:dyDescent="0.25">
      <c r="D137" s="58"/>
      <c r="E137" s="58"/>
      <c r="F137" s="58"/>
    </row>
    <row r="138" spans="4:6" x14ac:dyDescent="0.25">
      <c r="D138" s="58"/>
      <c r="E138" s="58"/>
      <c r="F138" s="58"/>
    </row>
    <row r="139" spans="4:6" x14ac:dyDescent="0.25">
      <c r="D139" s="58"/>
      <c r="E139" s="58"/>
      <c r="F139" s="58"/>
    </row>
    <row r="140" spans="4:6" x14ac:dyDescent="0.25">
      <c r="D140" s="58"/>
      <c r="E140" s="58"/>
      <c r="F140" s="58"/>
    </row>
    <row r="141" spans="4:6" x14ac:dyDescent="0.25">
      <c r="D141" s="58"/>
      <c r="E141" s="58"/>
      <c r="F141" s="58"/>
    </row>
    <row r="142" spans="4:6" x14ac:dyDescent="0.25">
      <c r="D142" s="58"/>
      <c r="E142" s="58"/>
      <c r="F142" s="58"/>
    </row>
    <row r="143" spans="4:6" x14ac:dyDescent="0.25">
      <c r="D143" s="58"/>
      <c r="E143" s="58"/>
      <c r="F143" s="58"/>
    </row>
    <row r="144" spans="4:6" x14ac:dyDescent="0.25">
      <c r="D144" s="58"/>
      <c r="E144" s="58"/>
      <c r="F144" s="58"/>
    </row>
    <row r="145" spans="4:6" x14ac:dyDescent="0.25">
      <c r="D145" s="58"/>
      <c r="E145" s="58"/>
      <c r="F145" s="58"/>
    </row>
    <row r="146" spans="4:6" x14ac:dyDescent="0.25">
      <c r="D146" s="58"/>
      <c r="E146" s="58"/>
      <c r="F146" s="58"/>
    </row>
    <row r="147" spans="4:6" x14ac:dyDescent="0.25">
      <c r="D147" s="58"/>
      <c r="E147" s="58"/>
      <c r="F147" s="58"/>
    </row>
    <row r="148" spans="4:6" x14ac:dyDescent="0.25">
      <c r="D148" s="58"/>
      <c r="E148" s="58"/>
      <c r="F148" s="58"/>
    </row>
    <row r="149" spans="4:6" x14ac:dyDescent="0.25">
      <c r="D149" s="58"/>
      <c r="E149" s="58"/>
      <c r="F149" s="58"/>
    </row>
    <row r="150" spans="4:6" x14ac:dyDescent="0.25">
      <c r="D150" s="58"/>
      <c r="E150" s="58"/>
      <c r="F150" s="58"/>
    </row>
    <row r="151" spans="4:6" x14ac:dyDescent="0.25">
      <c r="D151" s="58"/>
      <c r="E151" s="58"/>
      <c r="F151" s="58"/>
    </row>
    <row r="152" spans="4:6" x14ac:dyDescent="0.25">
      <c r="D152" s="58"/>
      <c r="E152" s="58"/>
      <c r="F152" s="58"/>
    </row>
    <row r="153" spans="4:6" x14ac:dyDescent="0.25">
      <c r="D153" s="58"/>
      <c r="E153" s="58"/>
      <c r="F153" s="58"/>
    </row>
    <row r="154" spans="4:6" x14ac:dyDescent="0.25">
      <c r="D154" s="58"/>
      <c r="E154" s="58"/>
      <c r="F154" s="58"/>
    </row>
    <row r="155" spans="4:6" x14ac:dyDescent="0.25">
      <c r="D155" s="58"/>
      <c r="E155" s="58"/>
      <c r="F155" s="58"/>
    </row>
    <row r="156" spans="4:6" x14ac:dyDescent="0.25">
      <c r="D156" s="58"/>
      <c r="E156" s="58"/>
      <c r="F156" s="58"/>
    </row>
    <row r="157" spans="4:6" x14ac:dyDescent="0.25">
      <c r="D157" s="58"/>
      <c r="E157" s="58"/>
      <c r="F157" s="58"/>
    </row>
    <row r="158" spans="4:6" x14ac:dyDescent="0.25">
      <c r="D158" s="58"/>
      <c r="E158" s="58"/>
      <c r="F158" s="58"/>
    </row>
    <row r="159" spans="4:6" x14ac:dyDescent="0.25">
      <c r="D159" s="58"/>
      <c r="E159" s="58"/>
      <c r="F159" s="58"/>
    </row>
    <row r="160" spans="4:6" x14ac:dyDescent="0.25">
      <c r="D160" s="58"/>
      <c r="E160" s="58"/>
      <c r="F160" s="58"/>
    </row>
    <row r="161" spans="4:6" x14ac:dyDescent="0.25">
      <c r="D161" s="58"/>
      <c r="E161" s="58"/>
      <c r="F161" s="58"/>
    </row>
    <row r="162" spans="4:6" x14ac:dyDescent="0.25">
      <c r="D162" s="58"/>
      <c r="E162" s="58"/>
      <c r="F162" s="58"/>
    </row>
    <row r="163" spans="4:6" x14ac:dyDescent="0.25">
      <c r="D163" s="58"/>
      <c r="E163" s="58"/>
      <c r="F163" s="58"/>
    </row>
    <row r="164" spans="4:6" x14ac:dyDescent="0.25">
      <c r="D164" s="58"/>
      <c r="E164" s="58"/>
      <c r="F164" s="58"/>
    </row>
    <row r="165" spans="4:6" x14ac:dyDescent="0.25">
      <c r="D165" s="58"/>
      <c r="E165" s="58"/>
      <c r="F165" s="58"/>
    </row>
    <row r="166" spans="4:6" x14ac:dyDescent="0.25">
      <c r="D166" s="58"/>
      <c r="E166" s="58"/>
      <c r="F166" s="58"/>
    </row>
    <row r="167" spans="4:6" x14ac:dyDescent="0.25">
      <c r="D167" s="58"/>
      <c r="E167" s="58"/>
      <c r="F167" s="58"/>
    </row>
    <row r="168" spans="4:6" x14ac:dyDescent="0.25">
      <c r="D168" s="58"/>
      <c r="E168" s="58"/>
      <c r="F168" s="58"/>
    </row>
    <row r="169" spans="4:6" x14ac:dyDescent="0.25">
      <c r="D169" s="58"/>
      <c r="E169" s="58"/>
      <c r="F169" s="58"/>
    </row>
    <row r="170" spans="4:6" x14ac:dyDescent="0.25">
      <c r="D170" s="58"/>
      <c r="E170" s="58"/>
      <c r="F170" s="58"/>
    </row>
    <row r="171" spans="4:6" x14ac:dyDescent="0.25">
      <c r="D171" s="58"/>
      <c r="E171" s="58"/>
      <c r="F171" s="58"/>
    </row>
    <row r="172" spans="4:6" x14ac:dyDescent="0.25">
      <c r="D172" s="58"/>
      <c r="E172" s="58"/>
      <c r="F172" s="58"/>
    </row>
    <row r="173" spans="4:6" x14ac:dyDescent="0.25">
      <c r="D173" s="58"/>
      <c r="E173" s="58"/>
      <c r="F173" s="58"/>
    </row>
    <row r="174" spans="4:6" x14ac:dyDescent="0.25">
      <c r="D174" s="58"/>
      <c r="E174" s="58"/>
      <c r="F174" s="58"/>
    </row>
    <row r="175" spans="4:6" x14ac:dyDescent="0.25">
      <c r="D175" s="58"/>
      <c r="E175" s="58"/>
      <c r="F175" s="58"/>
    </row>
    <row r="176" spans="4:6" x14ac:dyDescent="0.25">
      <c r="D176" s="58"/>
      <c r="E176" s="58"/>
      <c r="F176" s="58"/>
    </row>
    <row r="177" spans="4:6" x14ac:dyDescent="0.25">
      <c r="D177" s="58"/>
      <c r="E177" s="58"/>
      <c r="F177" s="58"/>
    </row>
    <row r="178" spans="4:6" x14ac:dyDescent="0.25">
      <c r="D178" s="58"/>
      <c r="E178" s="58"/>
      <c r="F178" s="58"/>
    </row>
    <row r="179" spans="4:6" x14ac:dyDescent="0.25">
      <c r="D179" s="58"/>
      <c r="E179" s="58"/>
      <c r="F179" s="58"/>
    </row>
    <row r="180" spans="4:6" x14ac:dyDescent="0.25">
      <c r="D180" s="58"/>
      <c r="E180" s="58"/>
      <c r="F180" s="58"/>
    </row>
    <row r="181" spans="4:6" x14ac:dyDescent="0.25">
      <c r="D181" s="58"/>
      <c r="E181" s="58"/>
      <c r="F181" s="58"/>
    </row>
    <row r="182" spans="4:6" x14ac:dyDescent="0.25">
      <c r="D182" s="58"/>
      <c r="E182" s="58"/>
      <c r="F182" s="58"/>
    </row>
    <row r="183" spans="4:6" x14ac:dyDescent="0.25">
      <c r="D183" s="58"/>
      <c r="E183" s="58"/>
      <c r="F183" s="58"/>
    </row>
    <row r="184" spans="4:6" x14ac:dyDescent="0.25">
      <c r="D184" s="58"/>
      <c r="E184" s="58"/>
      <c r="F184" s="58"/>
    </row>
    <row r="185" spans="4:6" x14ac:dyDescent="0.25">
      <c r="D185" s="58"/>
      <c r="E185" s="58"/>
      <c r="F185" s="58"/>
    </row>
    <row r="186" spans="4:6" x14ac:dyDescent="0.25">
      <c r="D186" s="58"/>
      <c r="E186" s="58"/>
      <c r="F186" s="58"/>
    </row>
    <row r="187" spans="4:6" x14ac:dyDescent="0.25">
      <c r="D187" s="58"/>
      <c r="E187" s="58"/>
      <c r="F187" s="58"/>
    </row>
    <row r="188" spans="4:6" x14ac:dyDescent="0.25">
      <c r="D188" s="58"/>
      <c r="E188" s="58"/>
      <c r="F188" s="58"/>
    </row>
    <row r="189" spans="4:6" x14ac:dyDescent="0.25">
      <c r="D189" s="58"/>
      <c r="E189" s="58"/>
      <c r="F189" s="58"/>
    </row>
    <row r="190" spans="4:6" x14ac:dyDescent="0.25">
      <c r="D190" s="58"/>
      <c r="E190" s="58"/>
      <c r="F190" s="58"/>
    </row>
    <row r="191" spans="4:6" x14ac:dyDescent="0.25">
      <c r="D191" s="58"/>
      <c r="E191" s="58"/>
      <c r="F191" s="58"/>
    </row>
    <row r="192" spans="4:6" x14ac:dyDescent="0.25">
      <c r="D192" s="58"/>
      <c r="E192" s="58"/>
      <c r="F192" s="58"/>
    </row>
    <row r="193" spans="4:6" x14ac:dyDescent="0.25">
      <c r="D193" s="58"/>
      <c r="E193" s="58"/>
      <c r="F193" s="58"/>
    </row>
    <row r="194" spans="4:6" x14ac:dyDescent="0.25">
      <c r="D194" s="58"/>
      <c r="E194" s="58"/>
      <c r="F194" s="58"/>
    </row>
    <row r="195" spans="4:6" x14ac:dyDescent="0.25">
      <c r="D195" s="58"/>
      <c r="E195" s="58"/>
      <c r="F195" s="58"/>
    </row>
    <row r="196" spans="4:6" x14ac:dyDescent="0.25">
      <c r="D196" s="58"/>
      <c r="E196" s="58"/>
      <c r="F196" s="58"/>
    </row>
    <row r="197" spans="4:6" x14ac:dyDescent="0.25">
      <c r="D197" s="58"/>
      <c r="E197" s="58"/>
      <c r="F197" s="58"/>
    </row>
    <row r="198" spans="4:6" x14ac:dyDescent="0.25">
      <c r="D198" s="58"/>
      <c r="E198" s="58"/>
      <c r="F198" s="58"/>
    </row>
    <row r="199" spans="4:6" x14ac:dyDescent="0.25">
      <c r="D199" s="58"/>
      <c r="E199" s="58"/>
      <c r="F199" s="58"/>
    </row>
    <row r="200" spans="4:6" x14ac:dyDescent="0.25">
      <c r="D200" s="58"/>
      <c r="E200" s="58"/>
      <c r="F200" s="58"/>
    </row>
    <row r="201" spans="4:6" x14ac:dyDescent="0.25">
      <c r="D201" s="58"/>
      <c r="E201" s="58"/>
      <c r="F201" s="58"/>
    </row>
    <row r="202" spans="4:6" x14ac:dyDescent="0.25">
      <c r="D202" s="58"/>
      <c r="E202" s="58"/>
      <c r="F202" s="58"/>
    </row>
    <row r="203" spans="4:6" x14ac:dyDescent="0.25">
      <c r="D203" s="58"/>
      <c r="E203" s="58"/>
      <c r="F203" s="58"/>
    </row>
    <row r="204" spans="4:6" x14ac:dyDescent="0.25">
      <c r="D204" s="58"/>
      <c r="E204" s="58"/>
      <c r="F204" s="58"/>
    </row>
    <row r="205" spans="4:6" x14ac:dyDescent="0.25">
      <c r="D205" s="58"/>
      <c r="E205" s="58"/>
      <c r="F205" s="58"/>
    </row>
    <row r="206" spans="4:6" x14ac:dyDescent="0.25">
      <c r="D206" s="58"/>
      <c r="E206" s="58"/>
      <c r="F206" s="58"/>
    </row>
    <row r="207" spans="4:6" x14ac:dyDescent="0.25">
      <c r="D207" s="58"/>
      <c r="E207" s="58"/>
      <c r="F207" s="58"/>
    </row>
    <row r="208" spans="4:6" x14ac:dyDescent="0.25">
      <c r="D208" s="58"/>
      <c r="E208" s="58"/>
      <c r="F208" s="58"/>
    </row>
    <row r="209" spans="4:6" x14ac:dyDescent="0.25">
      <c r="D209" s="58"/>
      <c r="E209" s="58"/>
      <c r="F209" s="58"/>
    </row>
    <row r="210" spans="4:6" x14ac:dyDescent="0.25">
      <c r="D210" s="58"/>
      <c r="E210" s="58"/>
      <c r="F210" s="58"/>
    </row>
    <row r="211" spans="4:6" x14ac:dyDescent="0.25">
      <c r="D211" s="58"/>
      <c r="E211" s="58"/>
      <c r="F211" s="58"/>
    </row>
    <row r="212" spans="4:6" x14ac:dyDescent="0.25">
      <c r="D212" s="58"/>
      <c r="E212" s="58"/>
      <c r="F212" s="58"/>
    </row>
    <row r="213" spans="4:6" x14ac:dyDescent="0.25">
      <c r="D213" s="58"/>
      <c r="E213" s="58"/>
      <c r="F213" s="58"/>
    </row>
    <row r="214" spans="4:6" x14ac:dyDescent="0.25">
      <c r="D214" s="58"/>
      <c r="E214" s="58"/>
      <c r="F214" s="58"/>
    </row>
    <row r="215" spans="4:6" x14ac:dyDescent="0.25">
      <c r="D215" s="58"/>
      <c r="E215" s="58"/>
      <c r="F215" s="58"/>
    </row>
    <row r="216" spans="4:6" x14ac:dyDescent="0.25">
      <c r="D216" s="58"/>
      <c r="E216" s="58"/>
      <c r="F216" s="58"/>
    </row>
    <row r="217" spans="4:6" x14ac:dyDescent="0.25">
      <c r="D217" s="58"/>
      <c r="E217" s="58"/>
      <c r="F217" s="58"/>
    </row>
    <row r="218" spans="4:6" x14ac:dyDescent="0.25">
      <c r="D218" s="58"/>
      <c r="E218" s="58"/>
      <c r="F218" s="58"/>
    </row>
    <row r="219" spans="4:6" x14ac:dyDescent="0.25">
      <c r="D219" s="58"/>
      <c r="E219" s="58"/>
      <c r="F219" s="58"/>
    </row>
    <row r="220" spans="4:6" x14ac:dyDescent="0.25">
      <c r="D220" s="58"/>
      <c r="E220" s="58"/>
      <c r="F220" s="58"/>
    </row>
    <row r="221" spans="4:6" x14ac:dyDescent="0.25">
      <c r="D221" s="58"/>
      <c r="E221" s="58"/>
      <c r="F221" s="58"/>
    </row>
    <row r="222" spans="4:6" x14ac:dyDescent="0.25">
      <c r="D222" s="58"/>
      <c r="E222" s="58"/>
      <c r="F222" s="58"/>
    </row>
    <row r="223" spans="4:6" x14ac:dyDescent="0.25">
      <c r="D223" s="58"/>
      <c r="E223" s="58"/>
      <c r="F223" s="58"/>
    </row>
    <row r="224" spans="4:6" x14ac:dyDescent="0.25">
      <c r="D224" s="58"/>
      <c r="E224" s="58"/>
      <c r="F224" s="58"/>
    </row>
    <row r="225" spans="4:6" x14ac:dyDescent="0.25">
      <c r="D225" s="58"/>
      <c r="E225" s="58"/>
      <c r="F225" s="58"/>
    </row>
    <row r="226" spans="4:6" x14ac:dyDescent="0.25">
      <c r="D226" s="58"/>
      <c r="E226" s="58"/>
      <c r="F226" s="58"/>
    </row>
    <row r="227" spans="4:6" x14ac:dyDescent="0.25">
      <c r="D227" s="58"/>
      <c r="E227" s="58"/>
      <c r="F227" s="58"/>
    </row>
    <row r="228" spans="4:6" x14ac:dyDescent="0.25">
      <c r="D228" s="58"/>
      <c r="E228" s="58"/>
      <c r="F228" s="58"/>
    </row>
    <row r="229" spans="4:6" x14ac:dyDescent="0.25">
      <c r="D229" s="58"/>
      <c r="E229" s="58"/>
      <c r="F229" s="58"/>
    </row>
    <row r="230" spans="4:6" x14ac:dyDescent="0.25">
      <c r="D230" s="58"/>
      <c r="E230" s="58"/>
      <c r="F230" s="58"/>
    </row>
    <row r="231" spans="4:6" x14ac:dyDescent="0.25">
      <c r="D231" s="58"/>
      <c r="E231" s="58"/>
      <c r="F231" s="58"/>
    </row>
    <row r="232" spans="4:6" x14ac:dyDescent="0.25">
      <c r="D232" s="58"/>
      <c r="E232" s="58"/>
      <c r="F232" s="58"/>
    </row>
    <row r="233" spans="4:6" x14ac:dyDescent="0.25">
      <c r="D233" s="58"/>
      <c r="E233" s="58"/>
      <c r="F233" s="58"/>
    </row>
    <row r="234" spans="4:6" x14ac:dyDescent="0.25">
      <c r="D234" s="58"/>
      <c r="E234" s="58"/>
      <c r="F234" s="58"/>
    </row>
    <row r="235" spans="4:6" x14ac:dyDescent="0.25">
      <c r="D235" s="58"/>
      <c r="E235" s="58"/>
      <c r="F235" s="58"/>
    </row>
    <row r="236" spans="4:6" x14ac:dyDescent="0.25">
      <c r="D236" s="58"/>
      <c r="E236" s="58"/>
      <c r="F236" s="58"/>
    </row>
    <row r="237" spans="4:6" x14ac:dyDescent="0.25">
      <c r="D237" s="58"/>
      <c r="E237" s="58"/>
      <c r="F237" s="58"/>
    </row>
    <row r="238" spans="4:6" x14ac:dyDescent="0.25">
      <c r="D238" s="58"/>
      <c r="E238" s="58"/>
      <c r="F238" s="58"/>
    </row>
    <row r="239" spans="4:6" x14ac:dyDescent="0.25">
      <c r="D239" s="58"/>
      <c r="E239" s="58"/>
      <c r="F239" s="58"/>
    </row>
    <row r="240" spans="4:6" x14ac:dyDescent="0.25">
      <c r="D240" s="58"/>
      <c r="E240" s="58"/>
      <c r="F240" s="58"/>
    </row>
    <row r="241" spans="4:6" x14ac:dyDescent="0.25">
      <c r="D241" s="58"/>
      <c r="E241" s="58"/>
      <c r="F241" s="58"/>
    </row>
    <row r="242" spans="4:6" x14ac:dyDescent="0.25">
      <c r="D242" s="58"/>
      <c r="E242" s="58"/>
      <c r="F242" s="58"/>
    </row>
    <row r="243" spans="4:6" x14ac:dyDescent="0.25">
      <c r="D243" s="58"/>
      <c r="E243" s="58"/>
      <c r="F243" s="58"/>
    </row>
    <row r="244" spans="4:6" x14ac:dyDescent="0.25">
      <c r="D244" s="58"/>
      <c r="E244" s="58"/>
      <c r="F244" s="58"/>
    </row>
    <row r="245" spans="4:6" x14ac:dyDescent="0.25">
      <c r="D245" s="58"/>
      <c r="E245" s="58"/>
      <c r="F245" s="58"/>
    </row>
    <row r="246" spans="4:6" x14ac:dyDescent="0.25">
      <c r="D246" s="58"/>
      <c r="E246" s="58"/>
      <c r="F246" s="58"/>
    </row>
    <row r="247" spans="4:6" x14ac:dyDescent="0.25">
      <c r="D247" s="58"/>
      <c r="E247" s="58"/>
      <c r="F247" s="58"/>
    </row>
    <row r="248" spans="4:6" x14ac:dyDescent="0.25">
      <c r="D248" s="58"/>
      <c r="E248" s="58"/>
      <c r="F248" s="58"/>
    </row>
    <row r="249" spans="4:6" x14ac:dyDescent="0.25">
      <c r="D249" s="58"/>
      <c r="E249" s="58"/>
      <c r="F249" s="58"/>
    </row>
    <row r="250" spans="4:6" x14ac:dyDescent="0.25">
      <c r="D250" s="58"/>
      <c r="E250" s="58"/>
      <c r="F250" s="58"/>
    </row>
    <row r="251" spans="4:6" x14ac:dyDescent="0.25">
      <c r="D251" s="58"/>
      <c r="E251" s="58"/>
      <c r="F251" s="58"/>
    </row>
    <row r="252" spans="4:6" x14ac:dyDescent="0.25">
      <c r="D252" s="58"/>
      <c r="E252" s="58"/>
      <c r="F252" s="58"/>
    </row>
    <row r="253" spans="4:6" x14ac:dyDescent="0.25">
      <c r="D253" s="58"/>
      <c r="E253" s="58"/>
      <c r="F253" s="58"/>
    </row>
    <row r="254" spans="4:6" x14ac:dyDescent="0.25">
      <c r="D254" s="58"/>
      <c r="E254" s="58"/>
      <c r="F254" s="58"/>
    </row>
    <row r="255" spans="4:6" x14ac:dyDescent="0.25">
      <c r="D255" s="58"/>
      <c r="E255" s="58"/>
      <c r="F255" s="58"/>
    </row>
    <row r="256" spans="4:6" x14ac:dyDescent="0.25">
      <c r="D256" s="58"/>
      <c r="E256" s="58"/>
      <c r="F256" s="58"/>
    </row>
    <row r="257" spans="4:6" x14ac:dyDescent="0.25">
      <c r="D257" s="58"/>
      <c r="E257" s="58"/>
      <c r="F257" s="58"/>
    </row>
    <row r="258" spans="4:6" x14ac:dyDescent="0.25">
      <c r="D258" s="58"/>
      <c r="E258" s="58"/>
      <c r="F258" s="58"/>
    </row>
    <row r="259" spans="4:6" x14ac:dyDescent="0.25">
      <c r="D259" s="58"/>
      <c r="E259" s="58"/>
      <c r="F259" s="58"/>
    </row>
    <row r="260" spans="4:6" x14ac:dyDescent="0.25">
      <c r="D260" s="58"/>
      <c r="E260" s="58"/>
      <c r="F260" s="58"/>
    </row>
    <row r="261" spans="4:6" x14ac:dyDescent="0.25">
      <c r="D261" s="58"/>
      <c r="E261" s="58"/>
      <c r="F261" s="58"/>
    </row>
    <row r="262" spans="4:6" x14ac:dyDescent="0.25">
      <c r="D262" s="58"/>
      <c r="E262" s="58"/>
      <c r="F262" s="58"/>
    </row>
    <row r="263" spans="4:6" x14ac:dyDescent="0.25">
      <c r="D263" s="58"/>
      <c r="E263" s="58"/>
      <c r="F263" s="58"/>
    </row>
    <row r="264" spans="4:6" x14ac:dyDescent="0.25">
      <c r="D264" s="58"/>
      <c r="E264" s="58"/>
      <c r="F264" s="58"/>
    </row>
    <row r="265" spans="4:6" x14ac:dyDescent="0.25">
      <c r="D265" s="58"/>
      <c r="E265" s="58"/>
      <c r="F265" s="58"/>
    </row>
    <row r="266" spans="4:6" x14ac:dyDescent="0.25">
      <c r="D266" s="58"/>
      <c r="E266" s="58"/>
      <c r="F266" s="58"/>
    </row>
    <row r="267" spans="4:6" x14ac:dyDescent="0.25">
      <c r="D267" s="58"/>
      <c r="E267" s="58"/>
      <c r="F267" s="58"/>
    </row>
    <row r="268" spans="4:6" x14ac:dyDescent="0.25">
      <c r="D268" s="58"/>
      <c r="E268" s="58"/>
      <c r="F268" s="58"/>
    </row>
    <row r="269" spans="4:6" x14ac:dyDescent="0.25">
      <c r="D269" s="58"/>
      <c r="E269" s="58"/>
      <c r="F269" s="58"/>
    </row>
    <row r="270" spans="4:6" x14ac:dyDescent="0.25">
      <c r="D270" s="58"/>
      <c r="E270" s="58"/>
      <c r="F270" s="58"/>
    </row>
    <row r="271" spans="4:6" x14ac:dyDescent="0.25">
      <c r="D271" s="58"/>
      <c r="E271" s="58"/>
      <c r="F271" s="58"/>
    </row>
    <row r="272" spans="4:6" x14ac:dyDescent="0.25">
      <c r="D272" s="58"/>
      <c r="E272" s="58"/>
      <c r="F272" s="58"/>
    </row>
    <row r="273" spans="4:6" x14ac:dyDescent="0.25">
      <c r="D273" s="58"/>
      <c r="E273" s="58"/>
      <c r="F273" s="58"/>
    </row>
    <row r="274" spans="4:6" x14ac:dyDescent="0.25">
      <c r="D274" s="58"/>
      <c r="E274" s="58"/>
      <c r="F274" s="58"/>
    </row>
    <row r="275" spans="4:6" x14ac:dyDescent="0.25">
      <c r="D275" s="58"/>
      <c r="E275" s="58"/>
      <c r="F275" s="58"/>
    </row>
    <row r="276" spans="4:6" x14ac:dyDescent="0.25">
      <c r="D276" s="58"/>
      <c r="E276" s="58"/>
      <c r="F276" s="58"/>
    </row>
    <row r="277" spans="4:6" x14ac:dyDescent="0.25">
      <c r="D277" s="58"/>
      <c r="E277" s="58"/>
      <c r="F277" s="58"/>
    </row>
    <row r="278" spans="4:6" x14ac:dyDescent="0.25">
      <c r="D278" s="58"/>
      <c r="E278" s="58"/>
      <c r="F278" s="58"/>
    </row>
    <row r="279" spans="4:6" x14ac:dyDescent="0.25">
      <c r="D279" s="58"/>
      <c r="E279" s="58"/>
      <c r="F279" s="58"/>
    </row>
    <row r="280" spans="4:6" x14ac:dyDescent="0.25">
      <c r="D280" s="58"/>
      <c r="E280" s="58"/>
      <c r="F280" s="58"/>
    </row>
    <row r="281" spans="4:6" x14ac:dyDescent="0.25">
      <c r="D281" s="58"/>
      <c r="E281" s="58"/>
      <c r="F281" s="58"/>
    </row>
    <row r="282" spans="4:6" x14ac:dyDescent="0.25">
      <c r="D282" s="58"/>
      <c r="E282" s="58"/>
      <c r="F282" s="58"/>
    </row>
    <row r="283" spans="4:6" x14ac:dyDescent="0.25">
      <c r="D283" s="58"/>
      <c r="E283" s="58"/>
      <c r="F283" s="58"/>
    </row>
    <row r="284" spans="4:6" x14ac:dyDescent="0.25">
      <c r="D284" s="58"/>
      <c r="E284" s="58"/>
      <c r="F284" s="58"/>
    </row>
    <row r="285" spans="4:6" x14ac:dyDescent="0.25">
      <c r="D285" s="58"/>
      <c r="E285" s="58"/>
      <c r="F285" s="58"/>
    </row>
    <row r="286" spans="4:6" x14ac:dyDescent="0.25">
      <c r="D286" s="58"/>
      <c r="E286" s="58"/>
      <c r="F286" s="58"/>
    </row>
    <row r="287" spans="4:6" x14ac:dyDescent="0.25">
      <c r="D287" s="58"/>
      <c r="E287" s="58"/>
      <c r="F287" s="58"/>
    </row>
    <row r="288" spans="4:6" x14ac:dyDescent="0.25">
      <c r="D288" s="58"/>
      <c r="E288" s="58"/>
      <c r="F288" s="58"/>
    </row>
    <row r="289" spans="4:6" x14ac:dyDescent="0.25">
      <c r="D289" s="58"/>
      <c r="E289" s="58"/>
      <c r="F289" s="58"/>
    </row>
    <row r="290" spans="4:6" x14ac:dyDescent="0.25">
      <c r="D290" s="58"/>
      <c r="E290" s="58"/>
      <c r="F290" s="58"/>
    </row>
    <row r="291" spans="4:6" x14ac:dyDescent="0.25">
      <c r="D291" s="58"/>
      <c r="E291" s="58"/>
      <c r="F291" s="58"/>
    </row>
    <row r="292" spans="4:6" x14ac:dyDescent="0.25">
      <c r="D292" s="58"/>
      <c r="E292" s="58"/>
      <c r="F292" s="58"/>
    </row>
    <row r="293" spans="4:6" x14ac:dyDescent="0.25">
      <c r="D293" s="58"/>
      <c r="E293" s="58"/>
      <c r="F293" s="58"/>
    </row>
    <row r="294" spans="4:6" x14ac:dyDescent="0.25">
      <c r="D294" s="58"/>
      <c r="E294" s="58"/>
      <c r="F294" s="58"/>
    </row>
    <row r="295" spans="4:6" x14ac:dyDescent="0.25">
      <c r="D295" s="58"/>
      <c r="E295" s="58"/>
      <c r="F295" s="58"/>
    </row>
    <row r="296" spans="4:6" x14ac:dyDescent="0.25">
      <c r="D296" s="58"/>
      <c r="E296" s="58"/>
      <c r="F296" s="58"/>
    </row>
    <row r="297" spans="4:6" x14ac:dyDescent="0.25">
      <c r="D297" s="58"/>
      <c r="E297" s="58"/>
      <c r="F297" s="58"/>
    </row>
    <row r="298" spans="4:6" x14ac:dyDescent="0.25">
      <c r="D298" s="58"/>
      <c r="E298" s="58"/>
      <c r="F298" s="58"/>
    </row>
    <row r="299" spans="4:6" x14ac:dyDescent="0.25">
      <c r="D299" s="58"/>
      <c r="E299" s="58"/>
      <c r="F299" s="58"/>
    </row>
    <row r="300" spans="4:6" x14ac:dyDescent="0.25">
      <c r="D300" s="58"/>
      <c r="E300" s="58"/>
      <c r="F300" s="58"/>
    </row>
    <row r="301" spans="4:6" x14ac:dyDescent="0.25">
      <c r="D301" s="58"/>
      <c r="E301" s="58"/>
      <c r="F301" s="58"/>
    </row>
    <row r="302" spans="4:6" x14ac:dyDescent="0.25">
      <c r="D302" s="58"/>
      <c r="E302" s="58"/>
      <c r="F302" s="58"/>
    </row>
    <row r="303" spans="4:6" x14ac:dyDescent="0.25">
      <c r="D303" s="58"/>
      <c r="E303" s="58"/>
      <c r="F303" s="58"/>
    </row>
    <row r="304" spans="4:6" x14ac:dyDescent="0.25">
      <c r="D304" s="58"/>
      <c r="E304" s="58"/>
      <c r="F304" s="58"/>
    </row>
    <row r="305" spans="4:6" x14ac:dyDescent="0.25">
      <c r="D305" s="58"/>
      <c r="E305" s="58"/>
      <c r="F305" s="58"/>
    </row>
    <row r="306" spans="4:6" x14ac:dyDescent="0.25">
      <c r="D306" s="58"/>
      <c r="E306" s="58"/>
      <c r="F306" s="58"/>
    </row>
    <row r="307" spans="4:6" x14ac:dyDescent="0.25">
      <c r="D307" s="58"/>
      <c r="E307" s="58"/>
      <c r="F307" s="58"/>
    </row>
    <row r="308" spans="4:6" x14ac:dyDescent="0.25">
      <c r="D308" s="58"/>
      <c r="E308" s="58"/>
      <c r="F308" s="58"/>
    </row>
    <row r="309" spans="4:6" x14ac:dyDescent="0.25">
      <c r="D309" s="58"/>
      <c r="E309" s="58"/>
      <c r="F309" s="58"/>
    </row>
    <row r="310" spans="4:6" x14ac:dyDescent="0.25">
      <c r="D310" s="58"/>
      <c r="E310" s="58"/>
      <c r="F310" s="58"/>
    </row>
    <row r="311" spans="4:6" x14ac:dyDescent="0.25">
      <c r="D311" s="58"/>
      <c r="E311" s="58"/>
      <c r="F311" s="58"/>
    </row>
    <row r="312" spans="4:6" x14ac:dyDescent="0.25">
      <c r="D312" s="58"/>
      <c r="E312" s="58"/>
      <c r="F312" s="58"/>
    </row>
    <row r="313" spans="4:6" x14ac:dyDescent="0.25">
      <c r="D313" s="58"/>
      <c r="E313" s="58"/>
      <c r="F313" s="58"/>
    </row>
    <row r="314" spans="4:6" x14ac:dyDescent="0.25">
      <c r="D314" s="58"/>
      <c r="E314" s="58"/>
      <c r="F314" s="58"/>
    </row>
    <row r="315" spans="4:6" x14ac:dyDescent="0.25">
      <c r="D315" s="58"/>
      <c r="E315" s="58"/>
      <c r="F315" s="58"/>
    </row>
    <row r="316" spans="4:6" x14ac:dyDescent="0.25">
      <c r="D316" s="58"/>
      <c r="E316" s="58"/>
      <c r="F316" s="58"/>
    </row>
    <row r="317" spans="4:6" x14ac:dyDescent="0.25">
      <c r="D317" s="58"/>
      <c r="E317" s="58"/>
      <c r="F317" s="58"/>
    </row>
    <row r="318" spans="4:6" x14ac:dyDescent="0.25">
      <c r="D318" s="58"/>
      <c r="E318" s="58"/>
      <c r="F318" s="58"/>
    </row>
    <row r="319" spans="4:6" x14ac:dyDescent="0.25">
      <c r="D319" s="58"/>
      <c r="E319" s="58"/>
      <c r="F319" s="58"/>
    </row>
    <row r="320" spans="4:6" x14ac:dyDescent="0.25">
      <c r="D320" s="58"/>
      <c r="E320" s="58"/>
      <c r="F320" s="58"/>
    </row>
    <row r="321" spans="4:6" x14ac:dyDescent="0.25">
      <c r="D321" s="58"/>
      <c r="E321" s="58"/>
      <c r="F321" s="58"/>
    </row>
    <row r="322" spans="4:6" x14ac:dyDescent="0.25">
      <c r="D322" s="58"/>
      <c r="E322" s="58"/>
      <c r="F322" s="58"/>
    </row>
    <row r="323" spans="4:6" x14ac:dyDescent="0.25">
      <c r="D323" s="58"/>
      <c r="E323" s="58"/>
      <c r="F323" s="58"/>
    </row>
    <row r="324" spans="4:6" x14ac:dyDescent="0.25">
      <c r="D324" s="58"/>
      <c r="E324" s="58"/>
      <c r="F324" s="58"/>
    </row>
    <row r="325" spans="4:6" x14ac:dyDescent="0.25">
      <c r="D325" s="58"/>
      <c r="E325" s="58"/>
      <c r="F325" s="58"/>
    </row>
    <row r="326" spans="4:6" x14ac:dyDescent="0.25">
      <c r="D326" s="58"/>
      <c r="E326" s="58"/>
      <c r="F326" s="58"/>
    </row>
    <row r="327" spans="4:6" x14ac:dyDescent="0.25">
      <c r="D327" s="58"/>
      <c r="E327" s="58"/>
      <c r="F327" s="58"/>
    </row>
    <row r="328" spans="4:6" x14ac:dyDescent="0.25">
      <c r="D328" s="58"/>
      <c r="E328" s="58"/>
      <c r="F328" s="58"/>
    </row>
    <row r="329" spans="4:6" x14ac:dyDescent="0.25">
      <c r="D329" s="58"/>
      <c r="E329" s="58"/>
      <c r="F329" s="58"/>
    </row>
    <row r="330" spans="4:6" x14ac:dyDescent="0.25">
      <c r="D330" s="58"/>
      <c r="E330" s="58"/>
      <c r="F330" s="58"/>
    </row>
    <row r="331" spans="4:6" x14ac:dyDescent="0.25">
      <c r="D331" s="58"/>
      <c r="E331" s="58"/>
      <c r="F331" s="58"/>
    </row>
    <row r="332" spans="4:6" x14ac:dyDescent="0.25">
      <c r="D332" s="58"/>
      <c r="E332" s="58"/>
      <c r="F332" s="58"/>
    </row>
    <row r="333" spans="4:6" x14ac:dyDescent="0.25">
      <c r="D333" s="58"/>
      <c r="E333" s="58"/>
      <c r="F333" s="58"/>
    </row>
    <row r="334" spans="4:6" x14ac:dyDescent="0.25">
      <c r="D334" s="58"/>
      <c r="E334" s="58"/>
      <c r="F334" s="58"/>
    </row>
    <row r="335" spans="4:6" x14ac:dyDescent="0.25">
      <c r="D335" s="58"/>
      <c r="E335" s="58"/>
      <c r="F335" s="58"/>
    </row>
    <row r="336" spans="4:6" x14ac:dyDescent="0.25">
      <c r="D336" s="58"/>
      <c r="E336" s="58"/>
      <c r="F336" s="58"/>
    </row>
    <row r="337" spans="4:6" x14ac:dyDescent="0.25">
      <c r="D337" s="58"/>
      <c r="E337" s="58"/>
      <c r="F337" s="58"/>
    </row>
    <row r="338" spans="4:6" x14ac:dyDescent="0.25">
      <c r="D338" s="58"/>
      <c r="E338" s="58"/>
      <c r="F338" s="58"/>
    </row>
    <row r="339" spans="4:6" x14ac:dyDescent="0.25">
      <c r="D339" s="58"/>
      <c r="E339" s="58"/>
      <c r="F339" s="58"/>
    </row>
    <row r="340" spans="4:6" x14ac:dyDescent="0.25">
      <c r="D340" s="58"/>
      <c r="E340" s="58"/>
      <c r="F340" s="58"/>
    </row>
    <row r="341" spans="4:6" x14ac:dyDescent="0.25">
      <c r="D341" s="58"/>
      <c r="E341" s="58"/>
      <c r="F341" s="58"/>
    </row>
    <row r="342" spans="4:6" x14ac:dyDescent="0.25">
      <c r="D342" s="58"/>
      <c r="E342" s="58"/>
      <c r="F342" s="58"/>
    </row>
    <row r="343" spans="4:6" x14ac:dyDescent="0.25">
      <c r="D343" s="58"/>
      <c r="E343" s="58"/>
      <c r="F343" s="58"/>
    </row>
    <row r="344" spans="4:6" x14ac:dyDescent="0.25">
      <c r="D344" s="58"/>
      <c r="E344" s="58"/>
      <c r="F344" s="58"/>
    </row>
    <row r="345" spans="4:6" x14ac:dyDescent="0.25">
      <c r="D345" s="58"/>
      <c r="E345" s="58"/>
      <c r="F345" s="58"/>
    </row>
    <row r="346" spans="4:6" x14ac:dyDescent="0.25">
      <c r="D346" s="58"/>
      <c r="E346" s="58"/>
      <c r="F346" s="58"/>
    </row>
    <row r="347" spans="4:6" x14ac:dyDescent="0.25">
      <c r="D347" s="58"/>
      <c r="E347" s="58"/>
      <c r="F347" s="58"/>
    </row>
    <row r="348" spans="4:6" x14ac:dyDescent="0.25">
      <c r="D348" s="58"/>
      <c r="E348" s="58"/>
      <c r="F348" s="58"/>
    </row>
    <row r="349" spans="4:6" x14ac:dyDescent="0.25">
      <c r="D349" s="58"/>
      <c r="E349" s="58"/>
      <c r="F349" s="58"/>
    </row>
    <row r="350" spans="4:6" x14ac:dyDescent="0.25">
      <c r="D350" s="58"/>
      <c r="E350" s="58"/>
      <c r="F350" s="58"/>
    </row>
    <row r="351" spans="4:6" x14ac:dyDescent="0.25">
      <c r="D351" s="58"/>
      <c r="E351" s="58"/>
      <c r="F351" s="58"/>
    </row>
    <row r="352" spans="4:6" x14ac:dyDescent="0.25">
      <c r="D352" s="58"/>
      <c r="E352" s="58"/>
      <c r="F352" s="58"/>
    </row>
    <row r="353" spans="4:6" x14ac:dyDescent="0.25">
      <c r="D353" s="58"/>
      <c r="E353" s="58"/>
      <c r="F353" s="58"/>
    </row>
    <row r="354" spans="4:6" x14ac:dyDescent="0.25">
      <c r="D354" s="58"/>
      <c r="E354" s="58"/>
      <c r="F354" s="58"/>
    </row>
    <row r="355" spans="4:6" x14ac:dyDescent="0.25">
      <c r="D355" s="58"/>
      <c r="E355" s="58"/>
      <c r="F355" s="58"/>
    </row>
    <row r="356" spans="4:6" x14ac:dyDescent="0.25">
      <c r="D356" s="58"/>
      <c r="E356" s="58"/>
      <c r="F356" s="58"/>
    </row>
    <row r="357" spans="4:6" x14ac:dyDescent="0.25">
      <c r="D357" s="58"/>
      <c r="E357" s="58"/>
      <c r="F357" s="58"/>
    </row>
    <row r="358" spans="4:6" x14ac:dyDescent="0.25">
      <c r="D358" s="58"/>
      <c r="E358" s="58"/>
      <c r="F358" s="58"/>
    </row>
    <row r="359" spans="4:6" x14ac:dyDescent="0.25">
      <c r="D359" s="58"/>
      <c r="E359" s="58"/>
      <c r="F359" s="58"/>
    </row>
    <row r="360" spans="4:6" x14ac:dyDescent="0.25">
      <c r="D360" s="58"/>
      <c r="E360" s="58"/>
      <c r="F360" s="58"/>
    </row>
    <row r="361" spans="4:6" x14ac:dyDescent="0.25">
      <c r="D361" s="58"/>
      <c r="E361" s="58"/>
      <c r="F361" s="58"/>
    </row>
    <row r="362" spans="4:6" x14ac:dyDescent="0.25">
      <c r="D362" s="58"/>
      <c r="E362" s="58"/>
      <c r="F362" s="58"/>
    </row>
    <row r="363" spans="4:6" x14ac:dyDescent="0.25">
      <c r="D363" s="58"/>
      <c r="E363" s="58"/>
      <c r="F363" s="58"/>
    </row>
    <row r="364" spans="4:6" x14ac:dyDescent="0.25">
      <c r="D364" s="58"/>
      <c r="E364" s="58"/>
      <c r="F364" s="58"/>
    </row>
    <row r="365" spans="4:6" x14ac:dyDescent="0.25">
      <c r="D365" s="58"/>
      <c r="E365" s="58"/>
      <c r="F365" s="58"/>
    </row>
    <row r="366" spans="4:6" x14ac:dyDescent="0.25">
      <c r="D366" s="58"/>
      <c r="E366" s="58"/>
      <c r="F366" s="58"/>
    </row>
    <row r="367" spans="4:6" x14ac:dyDescent="0.25">
      <c r="D367" s="58"/>
      <c r="E367" s="58"/>
      <c r="F367" s="58"/>
    </row>
    <row r="368" spans="4:6" x14ac:dyDescent="0.25">
      <c r="D368" s="58"/>
      <c r="E368" s="58"/>
      <c r="F368" s="58"/>
    </row>
    <row r="369" spans="4:6" x14ac:dyDescent="0.25">
      <c r="D369" s="58"/>
      <c r="E369" s="58"/>
      <c r="F369" s="58"/>
    </row>
    <row r="370" spans="4:6" x14ac:dyDescent="0.25">
      <c r="D370" s="58"/>
      <c r="E370" s="58"/>
      <c r="F370" s="58"/>
    </row>
    <row r="371" spans="4:6" x14ac:dyDescent="0.25">
      <c r="D371" s="58"/>
      <c r="E371" s="58"/>
      <c r="F371" s="58"/>
    </row>
    <row r="372" spans="4:6" x14ac:dyDescent="0.25">
      <c r="D372" s="58"/>
      <c r="E372" s="58"/>
      <c r="F372" s="58"/>
    </row>
    <row r="373" spans="4:6" x14ac:dyDescent="0.25">
      <c r="D373" s="58"/>
      <c r="E373" s="58"/>
      <c r="F373" s="58"/>
    </row>
    <row r="374" spans="4:6" x14ac:dyDescent="0.25">
      <c r="D374" s="58"/>
      <c r="E374" s="58"/>
      <c r="F374" s="58"/>
    </row>
    <row r="375" spans="4:6" x14ac:dyDescent="0.25">
      <c r="D375" s="58"/>
      <c r="E375" s="58"/>
      <c r="F375" s="58"/>
    </row>
    <row r="376" spans="4:6" x14ac:dyDescent="0.25">
      <c r="D376" s="58"/>
      <c r="E376" s="58"/>
      <c r="F376" s="58"/>
    </row>
    <row r="377" spans="4:6" x14ac:dyDescent="0.25">
      <c r="D377" s="58"/>
      <c r="E377" s="58"/>
      <c r="F377" s="58"/>
    </row>
    <row r="378" spans="4:6" x14ac:dyDescent="0.25">
      <c r="D378" s="58"/>
      <c r="E378" s="58"/>
      <c r="F378" s="58"/>
    </row>
    <row r="379" spans="4:6" x14ac:dyDescent="0.25">
      <c r="D379" s="58"/>
      <c r="E379" s="58"/>
      <c r="F379" s="58"/>
    </row>
    <row r="380" spans="4:6" x14ac:dyDescent="0.25">
      <c r="D380" s="58"/>
      <c r="E380" s="58"/>
      <c r="F380" s="58"/>
    </row>
    <row r="381" spans="4:6" x14ac:dyDescent="0.25">
      <c r="D381" s="58"/>
      <c r="E381" s="58"/>
      <c r="F381" s="58"/>
    </row>
    <row r="382" spans="4:6" x14ac:dyDescent="0.25">
      <c r="D382" s="58"/>
      <c r="E382" s="58"/>
      <c r="F382" s="58"/>
    </row>
    <row r="383" spans="4:6" x14ac:dyDescent="0.25">
      <c r="D383" s="58"/>
      <c r="E383" s="58"/>
      <c r="F383" s="58"/>
    </row>
    <row r="384" spans="4:6" x14ac:dyDescent="0.25">
      <c r="D384" s="58"/>
      <c r="E384" s="58"/>
      <c r="F384" s="58"/>
    </row>
    <row r="385" spans="4:6" x14ac:dyDescent="0.25">
      <c r="D385" s="58"/>
      <c r="E385" s="58"/>
      <c r="F385" s="58"/>
    </row>
    <row r="386" spans="4:6" x14ac:dyDescent="0.25">
      <c r="D386" s="58"/>
      <c r="E386" s="58"/>
      <c r="F386" s="58"/>
    </row>
    <row r="387" spans="4:6" x14ac:dyDescent="0.25">
      <c r="D387" s="58"/>
      <c r="E387" s="58"/>
      <c r="F387" s="58"/>
    </row>
    <row r="388" spans="4:6" x14ac:dyDescent="0.25">
      <c r="D388" s="58"/>
      <c r="E388" s="58"/>
      <c r="F388" s="58"/>
    </row>
    <row r="389" spans="4:6" x14ac:dyDescent="0.25">
      <c r="D389" s="58"/>
      <c r="E389" s="58"/>
      <c r="F389" s="58"/>
    </row>
    <row r="390" spans="4:6" x14ac:dyDescent="0.25">
      <c r="D390" s="58"/>
      <c r="E390" s="58"/>
      <c r="F390" s="58"/>
    </row>
    <row r="391" spans="4:6" x14ac:dyDescent="0.25">
      <c r="D391" s="58"/>
      <c r="E391" s="58"/>
      <c r="F391" s="58"/>
    </row>
    <row r="392" spans="4:6" x14ac:dyDescent="0.25">
      <c r="D392" s="58"/>
      <c r="E392" s="58"/>
      <c r="F392" s="58"/>
    </row>
    <row r="393" spans="4:6" x14ac:dyDescent="0.25">
      <c r="D393" s="58"/>
      <c r="E393" s="58"/>
      <c r="F393" s="58"/>
    </row>
    <row r="394" spans="4:6" x14ac:dyDescent="0.25">
      <c r="D394" s="58"/>
      <c r="E394" s="58"/>
      <c r="F394" s="58"/>
    </row>
    <row r="395" spans="4:6" x14ac:dyDescent="0.25">
      <c r="D395" s="58"/>
      <c r="E395" s="58"/>
      <c r="F395" s="58"/>
    </row>
    <row r="396" spans="4:6" x14ac:dyDescent="0.25">
      <c r="D396" s="58"/>
      <c r="E396" s="58"/>
      <c r="F396" s="58"/>
    </row>
    <row r="397" spans="4:6" x14ac:dyDescent="0.25">
      <c r="D397" s="58"/>
      <c r="E397" s="58"/>
      <c r="F397" s="58"/>
    </row>
    <row r="398" spans="4:6" x14ac:dyDescent="0.25">
      <c r="D398" s="58"/>
      <c r="E398" s="58"/>
      <c r="F398" s="58"/>
    </row>
    <row r="399" spans="4:6" x14ac:dyDescent="0.25">
      <c r="D399" s="58"/>
      <c r="E399" s="58"/>
      <c r="F399" s="58"/>
    </row>
    <row r="400" spans="4:6" x14ac:dyDescent="0.25">
      <c r="D400" s="58"/>
      <c r="E400" s="58"/>
      <c r="F400" s="58"/>
    </row>
    <row r="401" spans="4:6" x14ac:dyDescent="0.25">
      <c r="D401" s="58"/>
      <c r="E401" s="58"/>
      <c r="F401" s="58"/>
    </row>
    <row r="402" spans="4:6" x14ac:dyDescent="0.25">
      <c r="D402" s="58"/>
      <c r="E402" s="58"/>
      <c r="F402" s="58"/>
    </row>
    <row r="403" spans="4:6" x14ac:dyDescent="0.25">
      <c r="D403" s="58"/>
      <c r="E403" s="58"/>
      <c r="F403" s="58"/>
    </row>
    <row r="404" spans="4:6" x14ac:dyDescent="0.25">
      <c r="D404" s="58"/>
      <c r="E404" s="58"/>
      <c r="F404" s="58"/>
    </row>
    <row r="405" spans="4:6" x14ac:dyDescent="0.25">
      <c r="D405" s="58"/>
      <c r="E405" s="58"/>
      <c r="F405" s="58"/>
    </row>
    <row r="406" spans="4:6" x14ac:dyDescent="0.25">
      <c r="D406" s="58"/>
      <c r="E406" s="58"/>
      <c r="F406" s="58"/>
    </row>
    <row r="407" spans="4:6" x14ac:dyDescent="0.25">
      <c r="D407" s="58"/>
      <c r="E407" s="58"/>
      <c r="F407" s="58"/>
    </row>
    <row r="408" spans="4:6" x14ac:dyDescent="0.25">
      <c r="D408" s="58"/>
      <c r="E408" s="58"/>
      <c r="F408" s="58"/>
    </row>
    <row r="409" spans="4:6" x14ac:dyDescent="0.25">
      <c r="D409" s="58"/>
      <c r="E409" s="58"/>
      <c r="F409" s="58"/>
    </row>
    <row r="410" spans="4:6" x14ac:dyDescent="0.25">
      <c r="D410" s="58"/>
      <c r="E410" s="58"/>
      <c r="F410" s="58"/>
    </row>
    <row r="411" spans="4:6" x14ac:dyDescent="0.25">
      <c r="D411" s="58"/>
      <c r="E411" s="58"/>
      <c r="F411" s="58"/>
    </row>
    <row r="412" spans="4:6" x14ac:dyDescent="0.25">
      <c r="D412" s="58"/>
      <c r="E412" s="58"/>
      <c r="F412" s="58"/>
    </row>
    <row r="413" spans="4:6" x14ac:dyDescent="0.25">
      <c r="D413" s="58"/>
      <c r="E413" s="58"/>
      <c r="F413" s="58"/>
    </row>
    <row r="414" spans="4:6" x14ac:dyDescent="0.25">
      <c r="D414" s="58"/>
      <c r="E414" s="58"/>
      <c r="F414" s="58"/>
    </row>
    <row r="415" spans="4:6" x14ac:dyDescent="0.25">
      <c r="D415" s="58"/>
      <c r="E415" s="58"/>
      <c r="F415" s="58"/>
    </row>
    <row r="416" spans="4:6" x14ac:dyDescent="0.25">
      <c r="D416" s="58"/>
      <c r="E416" s="58"/>
      <c r="F416" s="58"/>
    </row>
    <row r="417" spans="4:6" x14ac:dyDescent="0.25">
      <c r="D417" s="58"/>
      <c r="E417" s="58"/>
      <c r="F417" s="58"/>
    </row>
    <row r="418" spans="4:6" x14ac:dyDescent="0.25">
      <c r="D418" s="58"/>
      <c r="E418" s="58"/>
      <c r="F418" s="58"/>
    </row>
    <row r="419" spans="4:6" x14ac:dyDescent="0.25">
      <c r="D419" s="58"/>
      <c r="E419" s="58"/>
      <c r="F419" s="58"/>
    </row>
    <row r="420" spans="4:6" x14ac:dyDescent="0.25">
      <c r="D420" s="58"/>
      <c r="E420" s="58"/>
      <c r="F420" s="58"/>
    </row>
    <row r="421" spans="4:6" x14ac:dyDescent="0.25">
      <c r="D421" s="58"/>
      <c r="E421" s="58"/>
      <c r="F421" s="58"/>
    </row>
    <row r="422" spans="4:6" x14ac:dyDescent="0.25">
      <c r="D422" s="58"/>
      <c r="E422" s="58"/>
      <c r="F422" s="58"/>
    </row>
    <row r="423" spans="4:6" x14ac:dyDescent="0.25">
      <c r="D423" s="58"/>
      <c r="E423" s="58"/>
      <c r="F423" s="58"/>
    </row>
    <row r="424" spans="4:6" x14ac:dyDescent="0.25">
      <c r="D424" s="58"/>
      <c r="E424" s="58"/>
      <c r="F424" s="58"/>
    </row>
    <row r="425" spans="4:6" x14ac:dyDescent="0.25">
      <c r="D425" s="58"/>
      <c r="E425" s="58"/>
      <c r="F425" s="58"/>
    </row>
    <row r="426" spans="4:6" x14ac:dyDescent="0.25">
      <c r="D426" s="58"/>
      <c r="E426" s="58"/>
      <c r="F426" s="58"/>
    </row>
    <row r="427" spans="4:6" x14ac:dyDescent="0.25">
      <c r="D427" s="58"/>
      <c r="E427" s="58"/>
      <c r="F427" s="58"/>
    </row>
    <row r="428" spans="4:6" x14ac:dyDescent="0.25">
      <c r="D428" s="58"/>
      <c r="E428" s="58"/>
      <c r="F428" s="58"/>
    </row>
    <row r="429" spans="4:6" x14ac:dyDescent="0.25">
      <c r="D429" s="58"/>
      <c r="E429" s="58"/>
      <c r="F429" s="58"/>
    </row>
    <row r="430" spans="4:6" x14ac:dyDescent="0.25">
      <c r="D430" s="58"/>
      <c r="E430" s="58"/>
      <c r="F430" s="58"/>
    </row>
    <row r="431" spans="4:6" x14ac:dyDescent="0.25">
      <c r="D431" s="58"/>
      <c r="E431" s="58"/>
      <c r="F431" s="58"/>
    </row>
    <row r="432" spans="4:6" x14ac:dyDescent="0.25">
      <c r="D432" s="58"/>
      <c r="E432" s="58"/>
      <c r="F432" s="58"/>
    </row>
    <row r="433" spans="4:6" x14ac:dyDescent="0.25">
      <c r="D433" s="58"/>
      <c r="E433" s="58"/>
      <c r="F433" s="58"/>
    </row>
    <row r="434" spans="4:6" x14ac:dyDescent="0.25">
      <c r="D434" s="58"/>
      <c r="E434" s="58"/>
      <c r="F434" s="58"/>
    </row>
    <row r="435" spans="4:6" x14ac:dyDescent="0.25">
      <c r="D435" s="58"/>
      <c r="E435" s="58"/>
      <c r="F435" s="58"/>
    </row>
    <row r="436" spans="4:6" x14ac:dyDescent="0.25">
      <c r="D436" s="58"/>
      <c r="E436" s="58"/>
      <c r="F436" s="58"/>
    </row>
    <row r="437" spans="4:6" x14ac:dyDescent="0.25">
      <c r="D437" s="58"/>
      <c r="E437" s="58"/>
      <c r="F437" s="58"/>
    </row>
    <row r="438" spans="4:6" x14ac:dyDescent="0.25">
      <c r="D438" s="58"/>
      <c r="E438" s="58"/>
      <c r="F438" s="58"/>
    </row>
    <row r="439" spans="4:6" x14ac:dyDescent="0.25">
      <c r="D439" s="58"/>
      <c r="E439" s="58"/>
      <c r="F439" s="58"/>
    </row>
    <row r="440" spans="4:6" x14ac:dyDescent="0.25">
      <c r="D440" s="58"/>
      <c r="E440" s="58"/>
      <c r="F440" s="58"/>
    </row>
    <row r="441" spans="4:6" x14ac:dyDescent="0.25">
      <c r="D441" s="58"/>
      <c r="E441" s="58"/>
      <c r="F441" s="58"/>
    </row>
    <row r="442" spans="4:6" x14ac:dyDescent="0.25">
      <c r="D442" s="58"/>
      <c r="E442" s="58"/>
      <c r="F442" s="58"/>
    </row>
    <row r="443" spans="4:6" x14ac:dyDescent="0.25">
      <c r="D443" s="58"/>
      <c r="E443" s="58"/>
      <c r="F443" s="58"/>
    </row>
    <row r="444" spans="4:6" x14ac:dyDescent="0.25">
      <c r="D444" s="58"/>
      <c r="E444" s="58"/>
      <c r="F444" s="58"/>
    </row>
    <row r="445" spans="4:6" x14ac:dyDescent="0.25">
      <c r="D445" s="58"/>
      <c r="E445" s="58"/>
      <c r="F445" s="58"/>
    </row>
    <row r="446" spans="4:6" x14ac:dyDescent="0.25">
      <c r="D446" s="58"/>
      <c r="E446" s="58"/>
      <c r="F446" s="58"/>
    </row>
    <row r="447" spans="4:6" x14ac:dyDescent="0.25">
      <c r="D447" s="58"/>
      <c r="E447" s="58"/>
      <c r="F447" s="58"/>
    </row>
    <row r="448" spans="4:6" x14ac:dyDescent="0.25">
      <c r="D448" s="58"/>
      <c r="E448" s="58"/>
      <c r="F448" s="58"/>
    </row>
    <row r="449" spans="4:6" x14ac:dyDescent="0.25">
      <c r="D449" s="58"/>
      <c r="E449" s="58"/>
      <c r="F449" s="58"/>
    </row>
    <row r="450" spans="4:6" x14ac:dyDescent="0.25">
      <c r="D450" s="58"/>
      <c r="E450" s="58"/>
      <c r="F450" s="58"/>
    </row>
    <row r="451" spans="4:6" x14ac:dyDescent="0.25">
      <c r="D451" s="58"/>
      <c r="E451" s="58"/>
      <c r="F451" s="58"/>
    </row>
    <row r="452" spans="4:6" x14ac:dyDescent="0.25">
      <c r="D452" s="58"/>
      <c r="E452" s="58"/>
      <c r="F452" s="58"/>
    </row>
    <row r="453" spans="4:6" x14ac:dyDescent="0.25">
      <c r="D453" s="58"/>
      <c r="E453" s="58"/>
      <c r="F453" s="58"/>
    </row>
    <row r="454" spans="4:6" x14ac:dyDescent="0.25">
      <c r="D454" s="58"/>
      <c r="E454" s="58"/>
      <c r="F454" s="58"/>
    </row>
    <row r="455" spans="4:6" x14ac:dyDescent="0.25">
      <c r="D455" s="58"/>
      <c r="E455" s="58"/>
      <c r="F455" s="58"/>
    </row>
    <row r="456" spans="4:6" x14ac:dyDescent="0.25">
      <c r="D456" s="58"/>
      <c r="E456" s="58"/>
      <c r="F456" s="58"/>
    </row>
    <row r="457" spans="4:6" x14ac:dyDescent="0.25">
      <c r="D457" s="58"/>
      <c r="E457" s="58"/>
      <c r="F457" s="58"/>
    </row>
    <row r="458" spans="4:6" x14ac:dyDescent="0.25">
      <c r="D458" s="58"/>
      <c r="E458" s="58"/>
      <c r="F458" s="58"/>
    </row>
    <row r="459" spans="4:6" x14ac:dyDescent="0.25">
      <c r="D459" s="58"/>
      <c r="E459" s="58"/>
      <c r="F459" s="58"/>
    </row>
    <row r="460" spans="4:6" x14ac:dyDescent="0.25">
      <c r="D460" s="58"/>
      <c r="E460" s="58"/>
      <c r="F460" s="58"/>
    </row>
    <row r="461" spans="4:6" x14ac:dyDescent="0.25">
      <c r="D461" s="58"/>
      <c r="E461" s="58"/>
      <c r="F461" s="58"/>
    </row>
    <row r="462" spans="4:6" x14ac:dyDescent="0.25">
      <c r="D462" s="58"/>
      <c r="E462" s="58"/>
      <c r="F462" s="58"/>
    </row>
    <row r="463" spans="4:6" x14ac:dyDescent="0.25">
      <c r="D463" s="58"/>
      <c r="E463" s="58"/>
      <c r="F463" s="58"/>
    </row>
    <row r="464" spans="4:6" x14ac:dyDescent="0.25">
      <c r="D464" s="58"/>
      <c r="E464" s="58"/>
      <c r="F464" s="58"/>
    </row>
    <row r="465" spans="4:6" x14ac:dyDescent="0.25">
      <c r="D465" s="58"/>
      <c r="E465" s="58"/>
      <c r="F465" s="58"/>
    </row>
    <row r="466" spans="4:6" x14ac:dyDescent="0.25">
      <c r="D466" s="58"/>
      <c r="E466" s="58"/>
      <c r="F466" s="58"/>
    </row>
    <row r="467" spans="4:6" x14ac:dyDescent="0.25">
      <c r="D467" s="58"/>
      <c r="E467" s="58"/>
      <c r="F467" s="58"/>
    </row>
    <row r="468" spans="4:6" x14ac:dyDescent="0.25">
      <c r="D468" s="58"/>
      <c r="E468" s="58"/>
      <c r="F468" s="58"/>
    </row>
    <row r="469" spans="4:6" x14ac:dyDescent="0.25">
      <c r="D469" s="58"/>
      <c r="E469" s="58"/>
      <c r="F469" s="58"/>
    </row>
    <row r="470" spans="4:6" x14ac:dyDescent="0.25">
      <c r="D470" s="58"/>
      <c r="E470" s="58"/>
      <c r="F470" s="58"/>
    </row>
    <row r="471" spans="4:6" x14ac:dyDescent="0.25">
      <c r="D471" s="58"/>
      <c r="E471" s="58"/>
      <c r="F471" s="58"/>
    </row>
    <row r="472" spans="4:6" x14ac:dyDescent="0.25">
      <c r="D472" s="58"/>
      <c r="E472" s="58"/>
      <c r="F472" s="58"/>
    </row>
    <row r="473" spans="4:6" x14ac:dyDescent="0.25">
      <c r="D473" s="58"/>
      <c r="E473" s="58"/>
      <c r="F473" s="58"/>
    </row>
    <row r="474" spans="4:6" x14ac:dyDescent="0.25">
      <c r="D474" s="58"/>
      <c r="E474" s="58"/>
      <c r="F474" s="58"/>
    </row>
    <row r="475" spans="4:6" x14ac:dyDescent="0.25">
      <c r="D475" s="58"/>
      <c r="E475" s="58"/>
      <c r="F475" s="58"/>
    </row>
    <row r="476" spans="4:6" x14ac:dyDescent="0.25">
      <c r="D476" s="58"/>
      <c r="E476" s="58"/>
      <c r="F476" s="58"/>
    </row>
    <row r="477" spans="4:6" x14ac:dyDescent="0.25">
      <c r="D477" s="58"/>
      <c r="E477" s="58"/>
      <c r="F477" s="58"/>
    </row>
    <row r="478" spans="4:6" x14ac:dyDescent="0.25">
      <c r="D478" s="58"/>
      <c r="E478" s="58"/>
      <c r="F478" s="58"/>
    </row>
    <row r="479" spans="4:6" x14ac:dyDescent="0.25">
      <c r="D479" s="58"/>
      <c r="E479" s="58"/>
      <c r="F479" s="58"/>
    </row>
    <row r="480" spans="4:6" x14ac:dyDescent="0.25">
      <c r="D480" s="58"/>
      <c r="E480" s="58"/>
      <c r="F480" s="58"/>
    </row>
    <row r="481" spans="4:6" x14ac:dyDescent="0.25">
      <c r="D481" s="58"/>
      <c r="E481" s="58"/>
      <c r="F481" s="58"/>
    </row>
    <row r="482" spans="4:6" x14ac:dyDescent="0.25">
      <c r="D482" s="58"/>
      <c r="E482" s="58"/>
      <c r="F482" s="58"/>
    </row>
    <row r="483" spans="4:6" x14ac:dyDescent="0.25">
      <c r="D483" s="58"/>
      <c r="E483" s="58"/>
      <c r="F483" s="58"/>
    </row>
    <row r="484" spans="4:6" x14ac:dyDescent="0.25">
      <c r="D484" s="58"/>
      <c r="E484" s="58"/>
      <c r="F484" s="58"/>
    </row>
    <row r="485" spans="4:6" x14ac:dyDescent="0.25">
      <c r="D485" s="58"/>
      <c r="E485" s="58"/>
      <c r="F485" s="58"/>
    </row>
    <row r="486" spans="4:6" x14ac:dyDescent="0.25">
      <c r="D486" s="58"/>
      <c r="E486" s="58"/>
      <c r="F486" s="58"/>
    </row>
    <row r="487" spans="4:6" x14ac:dyDescent="0.25">
      <c r="D487" s="58"/>
      <c r="E487" s="58"/>
      <c r="F487" s="58"/>
    </row>
    <row r="488" spans="4:6" x14ac:dyDescent="0.25">
      <c r="D488" s="58"/>
      <c r="E488" s="58"/>
      <c r="F488" s="58"/>
    </row>
    <row r="489" spans="4:6" x14ac:dyDescent="0.25">
      <c r="D489" s="58"/>
      <c r="E489" s="58"/>
      <c r="F489" s="58"/>
    </row>
    <row r="490" spans="4:6" x14ac:dyDescent="0.25">
      <c r="D490" s="58"/>
      <c r="E490" s="58"/>
      <c r="F490" s="58"/>
    </row>
    <row r="491" spans="4:6" x14ac:dyDescent="0.25">
      <c r="D491" s="58"/>
      <c r="E491" s="58"/>
      <c r="F491" s="58"/>
    </row>
    <row r="492" spans="4:6" x14ac:dyDescent="0.25">
      <c r="D492" s="58"/>
      <c r="E492" s="58"/>
      <c r="F492" s="58"/>
    </row>
    <row r="493" spans="4:6" x14ac:dyDescent="0.25">
      <c r="D493" s="58"/>
      <c r="E493" s="58"/>
      <c r="F493" s="58"/>
    </row>
    <row r="494" spans="4:6" x14ac:dyDescent="0.25">
      <c r="D494" s="58"/>
      <c r="E494" s="58"/>
      <c r="F494" s="58"/>
    </row>
    <row r="495" spans="4:6" x14ac:dyDescent="0.25">
      <c r="D495" s="58"/>
      <c r="E495" s="58"/>
      <c r="F495" s="58"/>
    </row>
    <row r="496" spans="4:6" x14ac:dyDescent="0.25">
      <c r="D496" s="58"/>
      <c r="E496" s="58"/>
      <c r="F496" s="58"/>
    </row>
    <row r="497" spans="4:6" x14ac:dyDescent="0.25">
      <c r="D497" s="58"/>
      <c r="E497" s="58"/>
      <c r="F497" s="58"/>
    </row>
    <row r="498" spans="4:6" x14ac:dyDescent="0.25">
      <c r="D498" s="58"/>
      <c r="E498" s="58"/>
      <c r="F498" s="58"/>
    </row>
    <row r="499" spans="4:6" x14ac:dyDescent="0.25">
      <c r="D499" s="58"/>
      <c r="E499" s="58"/>
      <c r="F499" s="58"/>
    </row>
    <row r="500" spans="4:6" x14ac:dyDescent="0.25">
      <c r="D500" s="58"/>
      <c r="E500" s="58"/>
      <c r="F500" s="58"/>
    </row>
    <row r="501" spans="4:6" x14ac:dyDescent="0.25">
      <c r="D501" s="58"/>
      <c r="E501" s="58"/>
      <c r="F501" s="58"/>
    </row>
    <row r="502" spans="4:6" x14ac:dyDescent="0.25">
      <c r="D502" s="58"/>
      <c r="E502" s="58"/>
      <c r="F502" s="58"/>
    </row>
    <row r="503" spans="4:6" x14ac:dyDescent="0.25">
      <c r="D503" s="58"/>
      <c r="E503" s="58"/>
      <c r="F503" s="58"/>
    </row>
    <row r="504" spans="4:6" x14ac:dyDescent="0.25">
      <c r="D504" s="58"/>
      <c r="E504" s="58"/>
      <c r="F504" s="58"/>
    </row>
    <row r="505" spans="4:6" x14ac:dyDescent="0.25">
      <c r="D505" s="58"/>
      <c r="E505" s="58"/>
      <c r="F505" s="58"/>
    </row>
    <row r="506" spans="4:6" x14ac:dyDescent="0.25">
      <c r="D506" s="58"/>
      <c r="E506" s="58"/>
      <c r="F506" s="58"/>
    </row>
    <row r="507" spans="4:6" x14ac:dyDescent="0.25">
      <c r="D507" s="58"/>
      <c r="E507" s="58"/>
      <c r="F507" s="58"/>
    </row>
    <row r="508" spans="4:6" x14ac:dyDescent="0.25">
      <c r="D508" s="58"/>
      <c r="E508" s="58"/>
      <c r="F508" s="58"/>
    </row>
    <row r="509" spans="4:6" x14ac:dyDescent="0.25">
      <c r="D509" s="58"/>
      <c r="E509" s="58"/>
      <c r="F509" s="58"/>
    </row>
    <row r="510" spans="4:6" x14ac:dyDescent="0.25">
      <c r="D510" s="58"/>
      <c r="E510" s="58"/>
      <c r="F510" s="58"/>
    </row>
    <row r="511" spans="4:6" x14ac:dyDescent="0.25">
      <c r="D511" s="58"/>
      <c r="E511" s="58"/>
      <c r="F511" s="58"/>
    </row>
    <row r="512" spans="4:6" x14ac:dyDescent="0.25">
      <c r="D512" s="58"/>
      <c r="E512" s="58"/>
      <c r="F512" s="58"/>
    </row>
    <row r="513" spans="4:6" x14ac:dyDescent="0.25">
      <c r="D513" s="58"/>
      <c r="E513" s="58"/>
      <c r="F513" s="58"/>
    </row>
    <row r="514" spans="4:6" x14ac:dyDescent="0.25">
      <c r="D514" s="58"/>
      <c r="E514" s="58"/>
      <c r="F514" s="58"/>
    </row>
    <row r="515" spans="4:6" x14ac:dyDescent="0.25">
      <c r="D515" s="58"/>
      <c r="E515" s="58"/>
      <c r="F515" s="58"/>
    </row>
    <row r="516" spans="4:6" x14ac:dyDescent="0.25">
      <c r="D516" s="58"/>
      <c r="E516" s="58"/>
      <c r="F516" s="58"/>
    </row>
    <row r="517" spans="4:6" x14ac:dyDescent="0.25">
      <c r="D517" s="58"/>
      <c r="E517" s="58"/>
      <c r="F517" s="58"/>
    </row>
    <row r="518" spans="4:6" x14ac:dyDescent="0.25">
      <c r="D518" s="58"/>
      <c r="E518" s="58"/>
      <c r="F518" s="58"/>
    </row>
    <row r="519" spans="4:6" x14ac:dyDescent="0.25">
      <c r="D519" s="58"/>
      <c r="E519" s="58"/>
      <c r="F519" s="58"/>
    </row>
    <row r="520" spans="4:6" x14ac:dyDescent="0.25">
      <c r="D520" s="58"/>
      <c r="E520" s="58"/>
      <c r="F520" s="58"/>
    </row>
    <row r="521" spans="4:6" x14ac:dyDescent="0.25">
      <c r="D521" s="58"/>
      <c r="E521" s="58"/>
      <c r="F521" s="58"/>
    </row>
    <row r="522" spans="4:6" x14ac:dyDescent="0.25">
      <c r="D522" s="58"/>
      <c r="E522" s="58"/>
      <c r="F522" s="58"/>
    </row>
    <row r="523" spans="4:6" x14ac:dyDescent="0.25">
      <c r="D523" s="58"/>
      <c r="E523" s="58"/>
      <c r="F523" s="58"/>
    </row>
    <row r="524" spans="4:6" x14ac:dyDescent="0.25">
      <c r="D524" s="58"/>
      <c r="E524" s="58"/>
      <c r="F524" s="58"/>
    </row>
    <row r="525" spans="4:6" x14ac:dyDescent="0.25">
      <c r="D525" s="58"/>
      <c r="E525" s="58"/>
      <c r="F525" s="58"/>
    </row>
    <row r="526" spans="4:6" x14ac:dyDescent="0.25">
      <c r="D526" s="58"/>
      <c r="E526" s="58"/>
      <c r="F526" s="58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8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90"/>
  <sheetViews>
    <sheetView zoomScale="85" zoomScaleNormal="85" zoomScaleSheetLayoutView="10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C9" sqref="C9"/>
    </sheetView>
  </sheetViews>
  <sheetFormatPr defaultColWidth="11.42578125" defaultRowHeight="15" x14ac:dyDescent="0.25"/>
  <cols>
    <col min="1" max="1" width="44.5703125" style="115" customWidth="1"/>
    <col min="2" max="2" width="9.42578125" style="115" customWidth="1"/>
    <col min="3" max="3" width="12.28515625" style="115" customWidth="1"/>
    <col min="4" max="4" width="11.42578125" style="115" customWidth="1"/>
    <col min="5" max="5" width="12.42578125" style="115" customWidth="1"/>
    <col min="6" max="6" width="11.85546875" style="115" customWidth="1"/>
    <col min="7" max="16384" width="11.42578125" style="115"/>
  </cols>
  <sheetData>
    <row r="1" spans="1:6" s="80" customFormat="1" ht="5.25" customHeight="1" x14ac:dyDescent="0.25">
      <c r="D1" s="7"/>
      <c r="E1" s="162"/>
      <c r="F1" s="7"/>
    </row>
    <row r="2" spans="1:6" s="80" customFormat="1" ht="32.25" customHeight="1" x14ac:dyDescent="0.25">
      <c r="A2" s="947" t="s">
        <v>336</v>
      </c>
      <c r="B2" s="948"/>
      <c r="C2" s="948"/>
      <c r="D2" s="948"/>
      <c r="E2" s="948"/>
      <c r="F2" s="948"/>
    </row>
    <row r="3" spans="1:6" ht="15.75" thickBot="1" x14ac:dyDescent="0.3">
      <c r="A3" s="948"/>
      <c r="B3" s="948"/>
      <c r="C3" s="948"/>
      <c r="D3" s="948"/>
      <c r="E3" s="948"/>
      <c r="F3" s="948"/>
    </row>
    <row r="4" spans="1:6" ht="31.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4.25" customHeight="1" x14ac:dyDescent="0.3">
      <c r="A5" s="9"/>
      <c r="B5" s="917"/>
      <c r="C5" s="944"/>
      <c r="D5" s="923"/>
      <c r="E5" s="917"/>
      <c r="F5" s="920"/>
    </row>
    <row r="6" spans="1:6" ht="59.2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34.5" customHeight="1" x14ac:dyDescent="0.25">
      <c r="A8" s="76" t="s">
        <v>195</v>
      </c>
      <c r="B8" s="76"/>
      <c r="C8" s="282"/>
      <c r="D8" s="282"/>
      <c r="E8" s="282"/>
      <c r="F8" s="282"/>
    </row>
    <row r="9" spans="1:6" x14ac:dyDescent="0.25">
      <c r="A9" s="83" t="s">
        <v>4</v>
      </c>
      <c r="B9" s="83"/>
      <c r="C9" s="282"/>
      <c r="D9" s="282"/>
      <c r="E9" s="282"/>
      <c r="F9" s="282"/>
    </row>
    <row r="10" spans="1:6" x14ac:dyDescent="0.25">
      <c r="A10" s="71" t="s">
        <v>11</v>
      </c>
      <c r="B10" s="283">
        <v>340</v>
      </c>
      <c r="C10" s="284">
        <v>130</v>
      </c>
      <c r="D10" s="285">
        <v>9</v>
      </c>
      <c r="E10" s="286">
        <f>ROUND(F10/B10,0)</f>
        <v>3</v>
      </c>
      <c r="F10" s="3">
        <f>ROUND(C10*D10,0)</f>
        <v>1170</v>
      </c>
    </row>
    <row r="11" spans="1:6" x14ac:dyDescent="0.25">
      <c r="A11" s="71" t="s">
        <v>21</v>
      </c>
      <c r="B11" s="283">
        <v>340</v>
      </c>
      <c r="C11" s="284">
        <v>110</v>
      </c>
      <c r="D11" s="285">
        <v>10</v>
      </c>
      <c r="E11" s="286">
        <f>ROUND(F11/B11,0)</f>
        <v>3</v>
      </c>
      <c r="F11" s="3">
        <f>ROUND(C11*D11,0)</f>
        <v>1100</v>
      </c>
    </row>
    <row r="12" spans="1:6" x14ac:dyDescent="0.25">
      <c r="A12" s="71" t="s">
        <v>26</v>
      </c>
      <c r="B12" s="283">
        <v>320</v>
      </c>
      <c r="C12" s="284">
        <v>90</v>
      </c>
      <c r="D12" s="285">
        <v>8</v>
      </c>
      <c r="E12" s="286">
        <f>ROUND(F12/B12,0)</f>
        <v>2</v>
      </c>
      <c r="F12" s="3">
        <f>ROUND(C12*D12,0)</f>
        <v>720</v>
      </c>
    </row>
    <row r="13" spans="1:6" x14ac:dyDescent="0.25">
      <c r="A13" s="71" t="s">
        <v>23</v>
      </c>
      <c r="B13" s="283">
        <v>340</v>
      </c>
      <c r="C13" s="284">
        <v>30</v>
      </c>
      <c r="D13" s="285">
        <v>6.9</v>
      </c>
      <c r="E13" s="286">
        <f>ROUND(F13/B13,0)</f>
        <v>1</v>
      </c>
      <c r="F13" s="3">
        <f>ROUND(C13*D13,0)</f>
        <v>207</v>
      </c>
    </row>
    <row r="14" spans="1:6" x14ac:dyDescent="0.25">
      <c r="A14" s="71" t="s">
        <v>28</v>
      </c>
      <c r="B14" s="283">
        <v>300</v>
      </c>
      <c r="C14" s="284">
        <v>10</v>
      </c>
      <c r="D14" s="285">
        <v>5.2</v>
      </c>
      <c r="E14" s="286">
        <f>ROUND(F14/B14,0)</f>
        <v>0</v>
      </c>
      <c r="F14" s="3">
        <f>ROUND(C14*D14,0)</f>
        <v>52</v>
      </c>
    </row>
    <row r="15" spans="1:6" s="58" customFormat="1" ht="19.5" customHeight="1" x14ac:dyDescent="0.2">
      <c r="A15" s="129" t="s">
        <v>5</v>
      </c>
      <c r="B15" s="129"/>
      <c r="C15" s="287">
        <f>SUM(C10:C14)</f>
        <v>370</v>
      </c>
      <c r="D15" s="288">
        <f>F15/C15</f>
        <v>8.7810810810810818</v>
      </c>
      <c r="E15" s="289">
        <f>SUM(E10:E14)</f>
        <v>9</v>
      </c>
      <c r="F15" s="290">
        <f>SUM(F10:F14)</f>
        <v>3249</v>
      </c>
    </row>
    <row r="16" spans="1:6" s="24" customFormat="1" hidden="1" x14ac:dyDescent="0.25">
      <c r="A16" s="4" t="s">
        <v>219</v>
      </c>
      <c r="B16" s="5">
        <v>350</v>
      </c>
      <c r="C16" s="17"/>
      <c r="D16" s="18"/>
      <c r="E16" s="3"/>
      <c r="F16" s="17"/>
    </row>
    <row r="17" spans="1:7" s="24" customFormat="1" ht="14.25" hidden="1" x14ac:dyDescent="0.2">
      <c r="A17" s="19" t="s">
        <v>220</v>
      </c>
      <c r="B17" s="20"/>
      <c r="C17" s="23">
        <f t="shared" ref="C17" si="0">C15+C16</f>
        <v>370</v>
      </c>
      <c r="D17" s="21" t="e">
        <f>#REF!/#REF!</f>
        <v>#REF!</v>
      </c>
      <c r="E17" s="23">
        <f t="shared" ref="E17:F17" si="1">E15+E16</f>
        <v>9</v>
      </c>
      <c r="F17" s="23">
        <f t="shared" si="1"/>
        <v>3249</v>
      </c>
    </row>
    <row r="18" spans="1:7" s="58" customFormat="1" x14ac:dyDescent="0.25">
      <c r="A18" s="25" t="s">
        <v>227</v>
      </c>
      <c r="B18" s="25"/>
      <c r="C18" s="89"/>
      <c r="D18" s="269"/>
      <c r="E18" s="269"/>
      <c r="F18" s="57"/>
    </row>
    <row r="19" spans="1:7" s="58" customFormat="1" x14ac:dyDescent="0.25">
      <c r="A19" s="27" t="s">
        <v>123</v>
      </c>
      <c r="B19" s="59"/>
      <c r="C19" s="57">
        <f>SUM(C21,C22,C23,C24)+C20/2.7</f>
        <v>3153.7037037037035</v>
      </c>
      <c r="D19" s="269"/>
      <c r="E19" s="269"/>
      <c r="F19" s="57"/>
    </row>
    <row r="20" spans="1:7" s="58" customFormat="1" x14ac:dyDescent="0.25">
      <c r="A20" s="27" t="s">
        <v>327</v>
      </c>
      <c r="B20" s="30"/>
      <c r="C20" s="3">
        <f>250+300</f>
        <v>550</v>
      </c>
      <c r="D20" s="30"/>
      <c r="E20" s="30"/>
      <c r="F20" s="30"/>
    </row>
    <row r="21" spans="1:7" s="58" customFormat="1" x14ac:dyDescent="0.25">
      <c r="A21" s="60" t="s">
        <v>228</v>
      </c>
      <c r="B21" s="59"/>
      <c r="C21" s="57"/>
      <c r="D21" s="269"/>
      <c r="E21" s="269"/>
      <c r="F21" s="57"/>
    </row>
    <row r="22" spans="1:7" s="58" customFormat="1" ht="30" x14ac:dyDescent="0.25">
      <c r="A22" s="60" t="s">
        <v>229</v>
      </c>
      <c r="B22" s="59"/>
      <c r="C22" s="57">
        <v>500</v>
      </c>
      <c r="D22" s="269"/>
      <c r="E22" s="269"/>
      <c r="F22" s="57"/>
    </row>
    <row r="23" spans="1:7" s="58" customFormat="1" ht="30" x14ac:dyDescent="0.25">
      <c r="A23" s="60" t="s">
        <v>230</v>
      </c>
      <c r="B23" s="59"/>
      <c r="C23" s="57">
        <v>50</v>
      </c>
      <c r="D23" s="269"/>
      <c r="E23" s="269"/>
      <c r="F23" s="57"/>
    </row>
    <row r="24" spans="1:7" s="58" customFormat="1" x14ac:dyDescent="0.25">
      <c r="A24" s="27" t="s">
        <v>231</v>
      </c>
      <c r="B24" s="59"/>
      <c r="C24" s="57">
        <v>2400</v>
      </c>
      <c r="D24" s="269"/>
      <c r="E24" s="269"/>
      <c r="F24" s="57"/>
    </row>
    <row r="25" spans="1:7" s="58" customFormat="1" ht="45" x14ac:dyDescent="0.25">
      <c r="A25" s="27" t="s">
        <v>326</v>
      </c>
      <c r="B25" s="59"/>
      <c r="C25" s="17">
        <v>183</v>
      </c>
      <c r="D25" s="57"/>
      <c r="E25" s="57"/>
      <c r="F25" s="57"/>
      <c r="G25" s="90"/>
    </row>
    <row r="26" spans="1:7" s="58" customFormat="1" x14ac:dyDescent="0.25">
      <c r="A26" s="28" t="s">
        <v>121</v>
      </c>
      <c r="B26" s="25"/>
      <c r="C26" s="17">
        <f>C27+C28</f>
        <v>2288.2352941176468</v>
      </c>
      <c r="D26" s="287"/>
      <c r="E26" s="287"/>
      <c r="F26" s="287"/>
      <c r="G26" s="147"/>
    </row>
    <row r="27" spans="1:7" s="58" customFormat="1" x14ac:dyDescent="0.25">
      <c r="A27" s="28" t="s">
        <v>298</v>
      </c>
      <c r="B27" s="25"/>
      <c r="C27" s="17">
        <v>2100</v>
      </c>
      <c r="D27" s="287"/>
      <c r="E27" s="287"/>
      <c r="F27" s="287"/>
      <c r="G27" s="115"/>
    </row>
    <row r="28" spans="1:7" s="58" customFormat="1" x14ac:dyDescent="0.25">
      <c r="A28" s="28" t="s">
        <v>300</v>
      </c>
      <c r="B28" s="25"/>
      <c r="C28" s="17">
        <f>C29/8.5</f>
        <v>188.23529411764707</v>
      </c>
      <c r="D28" s="287"/>
      <c r="E28" s="287"/>
      <c r="F28" s="287"/>
      <c r="G28" s="115"/>
    </row>
    <row r="29" spans="1:7" s="58" customFormat="1" x14ac:dyDescent="0.25">
      <c r="A29" s="55" t="s">
        <v>299</v>
      </c>
      <c r="B29" s="57"/>
      <c r="C29" s="17">
        <v>1600</v>
      </c>
      <c r="D29" s="269"/>
      <c r="E29" s="269"/>
      <c r="F29" s="57"/>
      <c r="G29" s="133"/>
    </row>
    <row r="30" spans="1:7" s="58" customFormat="1" x14ac:dyDescent="0.25">
      <c r="A30" s="61" t="s">
        <v>232</v>
      </c>
      <c r="B30" s="62"/>
      <c r="C30" s="59">
        <f>C19+ROUND(C27*3.2,0)+C29/3.9</f>
        <v>10283.960113960115</v>
      </c>
      <c r="D30" s="269"/>
      <c r="E30" s="269"/>
      <c r="F30" s="57"/>
    </row>
    <row r="31" spans="1:7" s="58" customFormat="1" x14ac:dyDescent="0.25">
      <c r="A31" s="25" t="s">
        <v>163</v>
      </c>
      <c r="B31" s="26"/>
      <c r="C31" s="3"/>
      <c r="D31" s="269"/>
      <c r="E31" s="269"/>
      <c r="F31" s="57"/>
    </row>
    <row r="32" spans="1:7" s="58" customFormat="1" x14ac:dyDescent="0.25">
      <c r="A32" s="27" t="s">
        <v>123</v>
      </c>
      <c r="B32" s="26"/>
      <c r="C32" s="3">
        <f>SUM(C33,C34,C41,C47,C48,C49)</f>
        <v>2294</v>
      </c>
      <c r="D32" s="269"/>
      <c r="E32" s="269"/>
      <c r="F32" s="57"/>
    </row>
    <row r="33" spans="1:6" s="58" customFormat="1" x14ac:dyDescent="0.25">
      <c r="A33" s="27" t="s">
        <v>228</v>
      </c>
      <c r="B33" s="26"/>
      <c r="C33" s="3"/>
      <c r="D33" s="269"/>
      <c r="E33" s="269"/>
      <c r="F33" s="57"/>
    </row>
    <row r="34" spans="1:6" s="58" customFormat="1" ht="30" x14ac:dyDescent="0.25">
      <c r="A34" s="60" t="s">
        <v>233</v>
      </c>
      <c r="B34" s="26"/>
      <c r="C34" s="3">
        <f>C35+C36+C37+C39</f>
        <v>778</v>
      </c>
      <c r="D34" s="269"/>
      <c r="E34" s="269"/>
      <c r="F34" s="57"/>
    </row>
    <row r="35" spans="1:6" s="58" customFormat="1" ht="30" x14ac:dyDescent="0.25">
      <c r="A35" s="64" t="s">
        <v>234</v>
      </c>
      <c r="B35" s="26"/>
      <c r="C35" s="57">
        <v>339</v>
      </c>
      <c r="D35" s="269"/>
      <c r="E35" s="269"/>
      <c r="F35" s="57"/>
    </row>
    <row r="36" spans="1:6" s="58" customFormat="1" ht="30" x14ac:dyDescent="0.25">
      <c r="A36" s="64" t="s">
        <v>235</v>
      </c>
      <c r="B36" s="26"/>
      <c r="C36" s="57">
        <v>102</v>
      </c>
      <c r="D36" s="269"/>
      <c r="E36" s="269"/>
      <c r="F36" s="57"/>
    </row>
    <row r="37" spans="1:6" s="58" customFormat="1" ht="45" x14ac:dyDescent="0.25">
      <c r="A37" s="64" t="s">
        <v>236</v>
      </c>
      <c r="B37" s="26"/>
      <c r="C37" s="57"/>
      <c r="D37" s="269"/>
      <c r="E37" s="269"/>
      <c r="F37" s="57"/>
    </row>
    <row r="38" spans="1:6" s="58" customFormat="1" x14ac:dyDescent="0.25">
      <c r="A38" s="64" t="s">
        <v>237</v>
      </c>
      <c r="B38" s="26"/>
      <c r="C38" s="57"/>
      <c r="D38" s="269"/>
      <c r="E38" s="269"/>
      <c r="F38" s="57"/>
    </row>
    <row r="39" spans="1:6" s="58" customFormat="1" ht="30" x14ac:dyDescent="0.25">
      <c r="A39" s="64" t="s">
        <v>238</v>
      </c>
      <c r="B39" s="26"/>
      <c r="C39" s="57">
        <v>337</v>
      </c>
      <c r="D39" s="269"/>
      <c r="E39" s="269"/>
      <c r="F39" s="57"/>
    </row>
    <row r="40" spans="1:6" s="58" customFormat="1" x14ac:dyDescent="0.25">
      <c r="A40" s="64" t="s">
        <v>237</v>
      </c>
      <c r="B40" s="26"/>
      <c r="C40" s="91">
        <v>39</v>
      </c>
      <c r="D40" s="269"/>
      <c r="E40" s="269"/>
      <c r="F40" s="57"/>
    </row>
    <row r="41" spans="1:6" s="58" customFormat="1" ht="45" x14ac:dyDescent="0.25">
      <c r="A41" s="60" t="s">
        <v>239</v>
      </c>
      <c r="B41" s="26"/>
      <c r="C41" s="3">
        <f>SUM(C42,C43,C45)</f>
        <v>1516</v>
      </c>
      <c r="D41" s="269"/>
      <c r="E41" s="269"/>
      <c r="F41" s="57"/>
    </row>
    <row r="42" spans="1:6" s="58" customFormat="1" ht="30" x14ac:dyDescent="0.25">
      <c r="A42" s="64" t="s">
        <v>240</v>
      </c>
      <c r="B42" s="26"/>
      <c r="C42" s="3">
        <v>161</v>
      </c>
      <c r="D42" s="269"/>
      <c r="E42" s="269"/>
      <c r="F42" s="57"/>
    </row>
    <row r="43" spans="1:6" s="58" customFormat="1" ht="60" x14ac:dyDescent="0.25">
      <c r="A43" s="64" t="s">
        <v>241</v>
      </c>
      <c r="B43" s="26"/>
      <c r="C43" s="53">
        <v>1300</v>
      </c>
      <c r="D43" s="269"/>
      <c r="E43" s="269"/>
      <c r="F43" s="57"/>
    </row>
    <row r="44" spans="1:6" s="58" customFormat="1" x14ac:dyDescent="0.25">
      <c r="A44" s="64" t="s">
        <v>237</v>
      </c>
      <c r="B44" s="26"/>
      <c r="C44" s="53">
        <v>425</v>
      </c>
      <c r="D44" s="269"/>
      <c r="E44" s="269"/>
      <c r="F44" s="57"/>
    </row>
    <row r="45" spans="1:6" s="58" customFormat="1" ht="45" x14ac:dyDescent="0.25">
      <c r="A45" s="64" t="s">
        <v>242</v>
      </c>
      <c r="B45" s="26"/>
      <c r="C45" s="53">
        <v>55</v>
      </c>
      <c r="D45" s="269"/>
      <c r="E45" s="269"/>
      <c r="F45" s="57"/>
    </row>
    <row r="46" spans="1:6" s="58" customFormat="1" x14ac:dyDescent="0.25">
      <c r="A46" s="64" t="s">
        <v>237</v>
      </c>
      <c r="B46" s="26"/>
      <c r="C46" s="53">
        <v>50</v>
      </c>
      <c r="D46" s="269"/>
      <c r="E46" s="269"/>
      <c r="F46" s="57"/>
    </row>
    <row r="47" spans="1:6" s="58" customFormat="1" ht="45" x14ac:dyDescent="0.25">
      <c r="A47" s="60" t="s">
        <v>243</v>
      </c>
      <c r="B47" s="26"/>
      <c r="C47" s="3"/>
      <c r="D47" s="269"/>
      <c r="E47" s="269"/>
      <c r="F47" s="57"/>
    </row>
    <row r="48" spans="1:6" s="58" customFormat="1" ht="30" x14ac:dyDescent="0.25">
      <c r="A48" s="60" t="s">
        <v>244</v>
      </c>
      <c r="B48" s="26"/>
      <c r="C48" s="3"/>
      <c r="D48" s="269"/>
      <c r="E48" s="269"/>
      <c r="F48" s="57"/>
    </row>
    <row r="49" spans="1:6" s="58" customFormat="1" x14ac:dyDescent="0.25">
      <c r="A49" s="27" t="s">
        <v>245</v>
      </c>
      <c r="B49" s="26"/>
      <c r="C49" s="3"/>
      <c r="D49" s="269"/>
      <c r="E49" s="269"/>
      <c r="F49" s="57"/>
    </row>
    <row r="50" spans="1:6" s="58" customFormat="1" x14ac:dyDescent="0.25">
      <c r="A50" s="28" t="s">
        <v>121</v>
      </c>
      <c r="B50" s="59"/>
      <c r="C50" s="57"/>
      <c r="D50" s="269"/>
      <c r="E50" s="269"/>
      <c r="F50" s="57"/>
    </row>
    <row r="51" spans="1:6" s="58" customFormat="1" x14ac:dyDescent="0.25">
      <c r="A51" s="55" t="s">
        <v>160</v>
      </c>
      <c r="B51" s="59"/>
      <c r="C51" s="91"/>
      <c r="D51" s="269"/>
      <c r="E51" s="269"/>
      <c r="F51" s="57"/>
    </row>
    <row r="52" spans="1:6" s="58" customFormat="1" ht="30" x14ac:dyDescent="0.25">
      <c r="A52" s="28" t="s">
        <v>122</v>
      </c>
      <c r="B52" s="25"/>
      <c r="C52" s="3">
        <v>840</v>
      </c>
      <c r="D52" s="287"/>
      <c r="E52" s="287"/>
      <c r="F52" s="287"/>
    </row>
    <row r="53" spans="1:6" s="58" customFormat="1" ht="30" x14ac:dyDescent="0.25">
      <c r="A53" s="28" t="s">
        <v>246</v>
      </c>
      <c r="B53" s="26"/>
      <c r="C53" s="3"/>
      <c r="D53" s="269"/>
      <c r="E53" s="269"/>
      <c r="F53" s="57"/>
    </row>
    <row r="54" spans="1:6" s="58" customFormat="1" x14ac:dyDescent="0.25">
      <c r="A54" s="65"/>
      <c r="B54" s="26"/>
      <c r="C54" s="3"/>
      <c r="D54" s="269"/>
      <c r="E54" s="269"/>
      <c r="F54" s="57"/>
    </row>
    <row r="55" spans="1:6" s="58" customFormat="1" x14ac:dyDescent="0.25">
      <c r="A55" s="66" t="s">
        <v>162</v>
      </c>
      <c r="B55" s="26"/>
      <c r="C55" s="22">
        <f>C32+ROUND(C50*3.2,0)+C52</f>
        <v>3134</v>
      </c>
      <c r="D55" s="269"/>
      <c r="E55" s="269"/>
      <c r="F55" s="57"/>
    </row>
    <row r="56" spans="1:6" s="58" customFormat="1" ht="15" customHeight="1" x14ac:dyDescent="0.25">
      <c r="A56" s="67" t="s">
        <v>161</v>
      </c>
      <c r="B56" s="26"/>
      <c r="C56" s="22">
        <f>SUM(C30,C55)</f>
        <v>13417.960113960115</v>
      </c>
      <c r="D56" s="269"/>
      <c r="E56" s="269"/>
      <c r="F56" s="57"/>
    </row>
    <row r="57" spans="1:6" s="58" customFormat="1" ht="15.75" x14ac:dyDescent="0.25">
      <c r="A57" s="29" t="s">
        <v>7</v>
      </c>
      <c r="B57" s="54"/>
      <c r="C57" s="291"/>
      <c r="D57" s="291"/>
      <c r="E57" s="291"/>
      <c r="F57" s="291"/>
    </row>
    <row r="58" spans="1:6" s="58" customFormat="1" x14ac:dyDescent="0.25">
      <c r="A58" s="54" t="s">
        <v>145</v>
      </c>
      <c r="B58" s="54"/>
      <c r="C58" s="291"/>
      <c r="D58" s="291"/>
      <c r="E58" s="291"/>
      <c r="F58" s="291"/>
    </row>
    <row r="59" spans="1:6" s="58" customFormat="1" x14ac:dyDescent="0.25">
      <c r="A59" s="32" t="s">
        <v>73</v>
      </c>
      <c r="B59" s="283">
        <v>300</v>
      </c>
      <c r="C59" s="284">
        <v>105</v>
      </c>
      <c r="D59" s="285">
        <v>9</v>
      </c>
      <c r="E59" s="286">
        <f>ROUND(F59/B59,0)</f>
        <v>3</v>
      </c>
      <c r="F59" s="121">
        <f>ROUND(C59*D59,0)</f>
        <v>945</v>
      </c>
    </row>
    <row r="60" spans="1:6" s="58" customFormat="1" x14ac:dyDescent="0.25">
      <c r="A60" s="43" t="s">
        <v>9</v>
      </c>
      <c r="B60" s="54"/>
      <c r="C60" s="292">
        <f>C59</f>
        <v>105</v>
      </c>
      <c r="D60" s="288">
        <f>F60/C60</f>
        <v>9</v>
      </c>
      <c r="E60" s="292">
        <f>E59</f>
        <v>3</v>
      </c>
      <c r="F60" s="292">
        <f>F59</f>
        <v>945</v>
      </c>
    </row>
    <row r="61" spans="1:6" s="58" customFormat="1" x14ac:dyDescent="0.25">
      <c r="A61" s="54" t="s">
        <v>20</v>
      </c>
      <c r="B61" s="54"/>
      <c r="C61" s="291"/>
      <c r="D61" s="293"/>
      <c r="E61" s="291"/>
      <c r="F61" s="291"/>
    </row>
    <row r="62" spans="1:6" s="58" customFormat="1" ht="15.75" customHeight="1" x14ac:dyDescent="0.25">
      <c r="A62" s="1" t="s">
        <v>37</v>
      </c>
      <c r="B62" s="95">
        <v>240</v>
      </c>
      <c r="C62" s="284">
        <v>50</v>
      </c>
      <c r="D62" s="285">
        <v>8</v>
      </c>
      <c r="E62" s="286">
        <f>ROUND(F62/B62,0)</f>
        <v>2</v>
      </c>
      <c r="F62" s="121">
        <f>ROUND(C62*D62,0)</f>
        <v>400</v>
      </c>
    </row>
    <row r="63" spans="1:6" s="58" customFormat="1" ht="15.75" customHeight="1" x14ac:dyDescent="0.25">
      <c r="A63" s="1" t="s">
        <v>26</v>
      </c>
      <c r="B63" s="294">
        <v>240</v>
      </c>
      <c r="C63" s="284">
        <v>30</v>
      </c>
      <c r="D63" s="285">
        <v>8</v>
      </c>
      <c r="E63" s="286">
        <f t="shared" ref="E63" si="2">ROUND(F63/B63,0)</f>
        <v>1</v>
      </c>
      <c r="F63" s="121">
        <f t="shared" ref="F63" si="3">ROUND(C63*D63,0)</f>
        <v>240</v>
      </c>
    </row>
    <row r="64" spans="1:6" s="58" customFormat="1" ht="15.75" customHeight="1" x14ac:dyDescent="0.25">
      <c r="A64" s="265" t="s">
        <v>147</v>
      </c>
      <c r="B64" s="294"/>
      <c r="C64" s="295">
        <f>C62+C63</f>
        <v>80</v>
      </c>
      <c r="D64" s="296">
        <f>F64/C64</f>
        <v>8</v>
      </c>
      <c r="E64" s="295">
        <f t="shared" ref="E64:F64" si="4">E62+E63</f>
        <v>3</v>
      </c>
      <c r="F64" s="295">
        <f t="shared" si="4"/>
        <v>640</v>
      </c>
    </row>
    <row r="65" spans="1:197" ht="19.5" customHeight="1" x14ac:dyDescent="0.25">
      <c r="A65" s="36" t="s">
        <v>119</v>
      </c>
      <c r="B65" s="36"/>
      <c r="C65" s="287">
        <f>C60+C64</f>
        <v>185</v>
      </c>
      <c r="D65" s="288">
        <f>F65/C65</f>
        <v>8.5675675675675684</v>
      </c>
      <c r="E65" s="287">
        <f>E60+E64</f>
        <v>6</v>
      </c>
      <c r="F65" s="287">
        <f>F60+F64</f>
        <v>1585</v>
      </c>
    </row>
    <row r="66" spans="1:197" ht="18.75" customHeight="1" x14ac:dyDescent="0.25">
      <c r="A66" s="266" t="s">
        <v>93</v>
      </c>
      <c r="B66" s="146"/>
      <c r="C66" s="79">
        <f>C67+C69</f>
        <v>635</v>
      </c>
      <c r="D66" s="93"/>
      <c r="E66" s="146"/>
      <c r="F66" s="146"/>
    </row>
    <row r="67" spans="1:197" x14ac:dyDescent="0.25">
      <c r="A67" s="251" t="s">
        <v>179</v>
      </c>
      <c r="B67" s="153"/>
      <c r="C67" s="154">
        <f>C68</f>
        <v>633</v>
      </c>
      <c r="D67" s="71"/>
      <c r="E67" s="267"/>
      <c r="F67" s="153"/>
    </row>
    <row r="68" spans="1:197" x14ac:dyDescent="0.25">
      <c r="A68" s="155" t="s">
        <v>180</v>
      </c>
      <c r="B68" s="153"/>
      <c r="C68" s="153">
        <v>633</v>
      </c>
      <c r="D68" s="153"/>
      <c r="E68" s="153"/>
      <c r="F68" s="153"/>
    </row>
    <row r="69" spans="1:197" x14ac:dyDescent="0.25">
      <c r="A69" s="154" t="s">
        <v>181</v>
      </c>
      <c r="B69" s="153"/>
      <c r="C69" s="196">
        <f>C70+C71</f>
        <v>2</v>
      </c>
      <c r="D69" s="153"/>
      <c r="E69" s="153"/>
      <c r="F69" s="153"/>
    </row>
    <row r="70" spans="1:197" ht="30" x14ac:dyDescent="0.25">
      <c r="A70" s="155" t="s">
        <v>182</v>
      </c>
      <c r="B70" s="153"/>
      <c r="C70" s="153">
        <v>2</v>
      </c>
      <c r="D70" s="153"/>
      <c r="E70" s="153"/>
      <c r="F70" s="153"/>
    </row>
    <row r="71" spans="1:197" ht="15.75" thickBot="1" x14ac:dyDescent="0.3">
      <c r="A71" s="158" t="s">
        <v>183</v>
      </c>
      <c r="B71" s="159"/>
      <c r="C71" s="159"/>
      <c r="D71" s="159"/>
      <c r="E71" s="159"/>
      <c r="F71" s="159"/>
    </row>
    <row r="72" spans="1:197" s="141" customFormat="1" ht="15.75" thickBot="1" x14ac:dyDescent="0.3">
      <c r="A72" s="565" t="s">
        <v>10</v>
      </c>
      <c r="B72" s="565"/>
      <c r="C72" s="908"/>
      <c r="D72" s="908"/>
      <c r="E72" s="908"/>
      <c r="F72" s="90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</row>
    <row r="73" spans="1:197" x14ac:dyDescent="0.25"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</row>
    <row r="74" spans="1:197" x14ac:dyDescent="0.25"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</row>
    <row r="75" spans="1:197" x14ac:dyDescent="0.25"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</row>
    <row r="76" spans="1:197" x14ac:dyDescent="0.25"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</row>
    <row r="77" spans="1:197" x14ac:dyDescent="0.25"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</row>
    <row r="78" spans="1:197" x14ac:dyDescent="0.25"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</row>
    <row r="79" spans="1:197" x14ac:dyDescent="0.25"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</row>
    <row r="80" spans="1:197" x14ac:dyDescent="0.25"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</row>
    <row r="81" spans="7:197" x14ac:dyDescent="0.25"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</row>
    <row r="82" spans="7:197" x14ac:dyDescent="0.25"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</row>
    <row r="83" spans="7:197" x14ac:dyDescent="0.25"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</row>
    <row r="84" spans="7:197" x14ac:dyDescent="0.25"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</row>
    <row r="85" spans="7:197" x14ac:dyDescent="0.25"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</row>
    <row r="86" spans="7:197" x14ac:dyDescent="0.25"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</row>
    <row r="87" spans="7:197" x14ac:dyDescent="0.25"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</row>
    <row r="88" spans="7:197" x14ac:dyDescent="0.25"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</row>
    <row r="89" spans="7:197" x14ac:dyDescent="0.25"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</row>
    <row r="90" spans="7:197" x14ac:dyDescent="0.25"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6"/>
  <sheetViews>
    <sheetView zoomScale="80" zoomScaleNormal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89" sqref="A89"/>
    </sheetView>
  </sheetViews>
  <sheetFormatPr defaultColWidth="9.140625" defaultRowHeight="15" x14ac:dyDescent="0.25"/>
  <cols>
    <col min="1" max="1" width="51" style="115" customWidth="1"/>
    <col min="2" max="2" width="10.5703125" style="115" customWidth="1"/>
    <col min="3" max="3" width="13.85546875" style="115" customWidth="1"/>
    <col min="4" max="4" width="10.85546875" style="115" customWidth="1"/>
    <col min="5" max="5" width="10.42578125" style="115" customWidth="1"/>
    <col min="6" max="6" width="11" style="115" customWidth="1"/>
    <col min="7" max="7" width="10.28515625" style="115" bestFit="1" customWidth="1"/>
    <col min="8" max="16384" width="9.140625" style="115"/>
  </cols>
  <sheetData>
    <row r="1" spans="1:6" s="80" customFormat="1" ht="15.75" x14ac:dyDescent="0.25">
      <c r="E1" s="162"/>
    </row>
    <row r="2" spans="1:6" s="80" customFormat="1" ht="33" customHeight="1" x14ac:dyDescent="0.25">
      <c r="A2" s="911" t="s">
        <v>336</v>
      </c>
      <c r="B2" s="912"/>
      <c r="C2" s="912"/>
      <c r="D2" s="912"/>
      <c r="E2" s="912"/>
      <c r="F2" s="912"/>
    </row>
    <row r="3" spans="1:6" s="80" customFormat="1" ht="16.5" thickBot="1" x14ac:dyDescent="0.3">
      <c r="A3" s="946"/>
      <c r="B3" s="946"/>
      <c r="C3" s="946"/>
      <c r="D3" s="946"/>
      <c r="E3" s="946"/>
      <c r="F3" s="946"/>
    </row>
    <row r="4" spans="1:6" ht="31.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9.5" customHeight="1" x14ac:dyDescent="0.3">
      <c r="A5" s="9"/>
      <c r="B5" s="917"/>
      <c r="C5" s="944"/>
      <c r="D5" s="923"/>
      <c r="E5" s="917"/>
      <c r="F5" s="920"/>
    </row>
    <row r="6" spans="1:6" ht="60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21" customHeight="1" x14ac:dyDescent="0.25">
      <c r="A8" s="263" t="s">
        <v>200</v>
      </c>
      <c r="B8" s="264"/>
      <c r="C8" s="297"/>
      <c r="D8" s="297"/>
      <c r="E8" s="297"/>
      <c r="F8" s="297"/>
    </row>
    <row r="9" spans="1:6" x14ac:dyDescent="0.25">
      <c r="A9" s="83" t="s">
        <v>4</v>
      </c>
      <c r="B9" s="146"/>
      <c r="C9" s="286"/>
      <c r="D9" s="286"/>
      <c r="E9" s="286"/>
      <c r="F9" s="286"/>
    </row>
    <row r="10" spans="1:6" x14ac:dyDescent="0.25">
      <c r="A10" s="71" t="s">
        <v>21</v>
      </c>
      <c r="B10" s="2">
        <v>340</v>
      </c>
      <c r="C10" s="2">
        <v>1340</v>
      </c>
      <c r="D10" s="128">
        <v>10</v>
      </c>
      <c r="E10" s="168">
        <f t="shared" ref="E10:E16" si="0">ROUND(F10/B10,0)</f>
        <v>39</v>
      </c>
      <c r="F10" s="3">
        <f t="shared" ref="F10:F16" si="1">ROUND(C10*D10,0)</f>
        <v>13400</v>
      </c>
    </row>
    <row r="11" spans="1:6" x14ac:dyDescent="0.25">
      <c r="A11" s="71" t="s">
        <v>75</v>
      </c>
      <c r="B11" s="2">
        <v>340</v>
      </c>
      <c r="C11" s="2">
        <v>550</v>
      </c>
      <c r="D11" s="128">
        <v>9</v>
      </c>
      <c r="E11" s="168">
        <f t="shared" si="0"/>
        <v>15</v>
      </c>
      <c r="F11" s="3">
        <f t="shared" si="1"/>
        <v>4950</v>
      </c>
    </row>
    <row r="12" spans="1:6" x14ac:dyDescent="0.25">
      <c r="A12" s="71" t="s">
        <v>27</v>
      </c>
      <c r="B12" s="2">
        <v>270</v>
      </c>
      <c r="C12" s="2">
        <v>220</v>
      </c>
      <c r="D12" s="128">
        <v>7.5</v>
      </c>
      <c r="E12" s="168">
        <f t="shared" si="0"/>
        <v>6</v>
      </c>
      <c r="F12" s="3">
        <f t="shared" si="1"/>
        <v>1650</v>
      </c>
    </row>
    <row r="13" spans="1:6" x14ac:dyDescent="0.25">
      <c r="A13" s="71" t="s">
        <v>28</v>
      </c>
      <c r="B13" s="2">
        <v>300</v>
      </c>
      <c r="C13" s="2">
        <v>160</v>
      </c>
      <c r="D13" s="128">
        <v>5.6</v>
      </c>
      <c r="E13" s="168">
        <f t="shared" si="0"/>
        <v>3</v>
      </c>
      <c r="F13" s="3">
        <f t="shared" si="1"/>
        <v>896</v>
      </c>
    </row>
    <row r="14" spans="1:6" x14ac:dyDescent="0.25">
      <c r="A14" s="71" t="s">
        <v>23</v>
      </c>
      <c r="B14" s="2">
        <v>340</v>
      </c>
      <c r="C14" s="2">
        <v>310</v>
      </c>
      <c r="D14" s="128">
        <v>6.1</v>
      </c>
      <c r="E14" s="168">
        <f t="shared" si="0"/>
        <v>6</v>
      </c>
      <c r="F14" s="3">
        <f t="shared" si="1"/>
        <v>1891</v>
      </c>
    </row>
    <row r="15" spans="1:6" x14ac:dyDescent="0.25">
      <c r="A15" s="71" t="s">
        <v>26</v>
      </c>
      <c r="B15" s="2">
        <v>320</v>
      </c>
      <c r="C15" s="2">
        <v>280</v>
      </c>
      <c r="D15" s="128">
        <v>9</v>
      </c>
      <c r="E15" s="168">
        <f t="shared" si="0"/>
        <v>8</v>
      </c>
      <c r="F15" s="3">
        <f t="shared" si="1"/>
        <v>2520</v>
      </c>
    </row>
    <row r="16" spans="1:6" x14ac:dyDescent="0.25">
      <c r="A16" s="46" t="s">
        <v>199</v>
      </c>
      <c r="B16" s="2">
        <v>330</v>
      </c>
      <c r="C16" s="57">
        <v>25</v>
      </c>
      <c r="D16" s="128">
        <v>10</v>
      </c>
      <c r="E16" s="121">
        <f t="shared" si="0"/>
        <v>1</v>
      </c>
      <c r="F16" s="3">
        <f t="shared" si="1"/>
        <v>250</v>
      </c>
    </row>
    <row r="17" spans="1:7" x14ac:dyDescent="0.25">
      <c r="A17" s="154" t="s">
        <v>5</v>
      </c>
      <c r="B17" s="77"/>
      <c r="C17" s="26">
        <f>SUM(C10:C16)</f>
        <v>2885</v>
      </c>
      <c r="D17" s="298">
        <f>F17/C17</f>
        <v>8.8585788561525138</v>
      </c>
      <c r="E17" s="26">
        <f>SUM(E10:E16)</f>
        <v>78</v>
      </c>
      <c r="F17" s="26">
        <f>SUM(F10:F16)</f>
        <v>25557</v>
      </c>
      <c r="G17" s="142"/>
    </row>
    <row r="18" spans="1:7" s="24" customFormat="1" hidden="1" x14ac:dyDescent="0.25">
      <c r="A18" s="4" t="s">
        <v>219</v>
      </c>
      <c r="B18" s="5">
        <v>350</v>
      </c>
      <c r="C18" s="17"/>
      <c r="D18" s="18"/>
      <c r="E18" s="3"/>
      <c r="F18" s="17"/>
    </row>
    <row r="19" spans="1:7" s="24" customFormat="1" ht="14.25" hidden="1" x14ac:dyDescent="0.2">
      <c r="A19" s="19" t="s">
        <v>220</v>
      </c>
      <c r="B19" s="20"/>
      <c r="C19" s="23">
        <f t="shared" ref="C19" si="2">C17+C18</f>
        <v>2885</v>
      </c>
      <c r="D19" s="21" t="e">
        <f>#REF!/#REF!</f>
        <v>#REF!</v>
      </c>
      <c r="E19" s="23">
        <f t="shared" ref="E19:F19" si="3">E17+E18</f>
        <v>78</v>
      </c>
      <c r="F19" s="23">
        <f t="shared" si="3"/>
        <v>25557</v>
      </c>
    </row>
    <row r="20" spans="1:7" s="58" customFormat="1" x14ac:dyDescent="0.25">
      <c r="A20" s="25" t="s">
        <v>227</v>
      </c>
      <c r="B20" s="25"/>
      <c r="C20" s="89"/>
      <c r="D20" s="269"/>
      <c r="E20" s="269"/>
      <c r="F20" s="57"/>
    </row>
    <row r="21" spans="1:7" s="58" customFormat="1" x14ac:dyDescent="0.25">
      <c r="A21" s="27" t="s">
        <v>123</v>
      </c>
      <c r="B21" s="59"/>
      <c r="C21" s="57">
        <f>SUM(C23,C24,C25,C26)+C22/2.7</f>
        <v>30068.518518518518</v>
      </c>
      <c r="D21" s="269"/>
      <c r="E21" s="269"/>
      <c r="F21" s="57"/>
    </row>
    <row r="22" spans="1:7" s="58" customFormat="1" x14ac:dyDescent="0.25">
      <c r="A22" s="27" t="s">
        <v>327</v>
      </c>
      <c r="B22" s="30"/>
      <c r="C22" s="3">
        <v>1400</v>
      </c>
      <c r="D22" s="30"/>
      <c r="E22" s="30"/>
      <c r="F22" s="30"/>
    </row>
    <row r="23" spans="1:7" s="58" customFormat="1" x14ac:dyDescent="0.25">
      <c r="A23" s="60" t="s">
        <v>228</v>
      </c>
      <c r="B23" s="59"/>
      <c r="C23" s="57"/>
      <c r="D23" s="269"/>
      <c r="E23" s="269"/>
      <c r="F23" s="57"/>
    </row>
    <row r="24" spans="1:7" s="58" customFormat="1" ht="30" x14ac:dyDescent="0.25">
      <c r="A24" s="60" t="s">
        <v>229</v>
      </c>
      <c r="B24" s="59"/>
      <c r="C24" s="57">
        <v>5000</v>
      </c>
      <c r="D24" s="269"/>
      <c r="E24" s="269"/>
      <c r="F24" s="57"/>
    </row>
    <row r="25" spans="1:7" s="58" customFormat="1" ht="30" x14ac:dyDescent="0.25">
      <c r="A25" s="60" t="s">
        <v>230</v>
      </c>
      <c r="B25" s="59"/>
      <c r="C25" s="57">
        <v>150</v>
      </c>
      <c r="D25" s="269"/>
      <c r="E25" s="269"/>
      <c r="F25" s="57"/>
    </row>
    <row r="26" spans="1:7" s="58" customFormat="1" x14ac:dyDescent="0.25">
      <c r="A26" s="27" t="s">
        <v>231</v>
      </c>
      <c r="B26" s="59"/>
      <c r="C26" s="57">
        <v>24400</v>
      </c>
      <c r="D26" s="269"/>
      <c r="E26" s="269"/>
      <c r="F26" s="57"/>
    </row>
    <row r="27" spans="1:7" s="58" customFormat="1" ht="45" x14ac:dyDescent="0.25">
      <c r="A27" s="27" t="s">
        <v>326</v>
      </c>
      <c r="B27" s="59"/>
      <c r="C27" s="17">
        <v>1859</v>
      </c>
      <c r="D27" s="57"/>
      <c r="E27" s="57"/>
      <c r="F27" s="57"/>
      <c r="G27" s="90"/>
    </row>
    <row r="28" spans="1:7" x14ac:dyDescent="0.25">
      <c r="A28" s="28" t="s">
        <v>121</v>
      </c>
      <c r="B28" s="26"/>
      <c r="C28" s="17">
        <f>C29+C30</f>
        <v>21999.764705882353</v>
      </c>
      <c r="D28" s="26"/>
      <c r="E28" s="26"/>
      <c r="F28" s="26"/>
      <c r="G28" s="147"/>
    </row>
    <row r="29" spans="1:7" x14ac:dyDescent="0.25">
      <c r="A29" s="28" t="s">
        <v>298</v>
      </c>
      <c r="B29" s="26"/>
      <c r="C29" s="17">
        <v>18588</v>
      </c>
      <c r="D29" s="26"/>
      <c r="E29" s="26"/>
      <c r="F29" s="26"/>
    </row>
    <row r="30" spans="1:7" x14ac:dyDescent="0.25">
      <c r="A30" s="28" t="s">
        <v>300</v>
      </c>
      <c r="B30" s="26"/>
      <c r="C30" s="17">
        <f>C31/8.5</f>
        <v>3411.7647058823532</v>
      </c>
      <c r="D30" s="26"/>
      <c r="E30" s="26"/>
      <c r="F30" s="26"/>
    </row>
    <row r="31" spans="1:7" s="58" customFormat="1" x14ac:dyDescent="0.25">
      <c r="A31" s="55" t="s">
        <v>299</v>
      </c>
      <c r="B31" s="57"/>
      <c r="C31" s="17">
        <v>29000</v>
      </c>
      <c r="D31" s="269"/>
      <c r="E31" s="269"/>
      <c r="F31" s="57"/>
      <c r="G31" s="133"/>
    </row>
    <row r="32" spans="1:7" s="58" customFormat="1" x14ac:dyDescent="0.25">
      <c r="A32" s="61" t="s">
        <v>232</v>
      </c>
      <c r="B32" s="62"/>
      <c r="C32" s="59">
        <f>C21+ROUND(C29*3.2,0)+C31/3.9</f>
        <v>96986.415954415948</v>
      </c>
      <c r="D32" s="269"/>
      <c r="E32" s="269"/>
      <c r="F32" s="57"/>
    </row>
    <row r="33" spans="1:6" s="58" customFormat="1" x14ac:dyDescent="0.25">
      <c r="A33" s="25" t="s">
        <v>163</v>
      </c>
      <c r="B33" s="26"/>
      <c r="C33" s="3"/>
      <c r="D33" s="269"/>
      <c r="E33" s="269"/>
      <c r="F33" s="57"/>
    </row>
    <row r="34" spans="1:6" s="58" customFormat="1" x14ac:dyDescent="0.25">
      <c r="A34" s="27" t="s">
        <v>123</v>
      </c>
      <c r="B34" s="26"/>
      <c r="C34" s="3">
        <f>SUM(C35,C36,C43,C49,C50,C51)</f>
        <v>22901.1</v>
      </c>
      <c r="D34" s="269"/>
      <c r="E34" s="269"/>
      <c r="F34" s="57"/>
    </row>
    <row r="35" spans="1:6" s="58" customFormat="1" x14ac:dyDescent="0.25">
      <c r="A35" s="27" t="s">
        <v>228</v>
      </c>
      <c r="B35" s="26"/>
      <c r="C35" s="3"/>
      <c r="D35" s="269"/>
      <c r="E35" s="269"/>
      <c r="F35" s="57"/>
    </row>
    <row r="36" spans="1:6" s="58" customFormat="1" ht="30" x14ac:dyDescent="0.25">
      <c r="A36" s="60" t="s">
        <v>233</v>
      </c>
      <c r="B36" s="26"/>
      <c r="C36" s="3">
        <f>C37+C38+C39+C41</f>
        <v>6357.1</v>
      </c>
      <c r="D36" s="269"/>
      <c r="E36" s="269"/>
      <c r="F36" s="57"/>
    </row>
    <row r="37" spans="1:6" s="58" customFormat="1" x14ac:dyDescent="0.25">
      <c r="A37" s="64" t="s">
        <v>234</v>
      </c>
      <c r="B37" s="26"/>
      <c r="C37" s="57">
        <v>2987</v>
      </c>
      <c r="D37" s="269"/>
      <c r="E37" s="269"/>
      <c r="F37" s="57"/>
    </row>
    <row r="38" spans="1:6" s="58" customFormat="1" x14ac:dyDescent="0.25">
      <c r="A38" s="64" t="s">
        <v>235</v>
      </c>
      <c r="B38" s="26"/>
      <c r="C38" s="57">
        <v>896.1</v>
      </c>
      <c r="D38" s="269"/>
      <c r="E38" s="269"/>
      <c r="F38" s="57"/>
    </row>
    <row r="39" spans="1:6" s="58" customFormat="1" ht="30" x14ac:dyDescent="0.25">
      <c r="A39" s="64" t="s">
        <v>236</v>
      </c>
      <c r="B39" s="26"/>
      <c r="C39" s="57">
        <v>171</v>
      </c>
      <c r="D39" s="269"/>
      <c r="E39" s="269"/>
      <c r="F39" s="57"/>
    </row>
    <row r="40" spans="1:6" s="58" customFormat="1" x14ac:dyDescent="0.25">
      <c r="A40" s="64" t="s">
        <v>237</v>
      </c>
      <c r="B40" s="26"/>
      <c r="C40" s="57">
        <v>25</v>
      </c>
      <c r="D40" s="269"/>
      <c r="E40" s="269"/>
      <c r="F40" s="57"/>
    </row>
    <row r="41" spans="1:6" s="58" customFormat="1" ht="30" x14ac:dyDescent="0.25">
      <c r="A41" s="64" t="s">
        <v>238</v>
      </c>
      <c r="B41" s="26"/>
      <c r="C41" s="57">
        <v>2303</v>
      </c>
      <c r="D41" s="269"/>
      <c r="E41" s="269"/>
      <c r="F41" s="57"/>
    </row>
    <row r="42" spans="1:6" s="58" customFormat="1" x14ac:dyDescent="0.25">
      <c r="A42" s="64" t="s">
        <v>237</v>
      </c>
      <c r="B42" s="26"/>
      <c r="C42" s="91">
        <v>279</v>
      </c>
      <c r="D42" s="269"/>
      <c r="E42" s="269"/>
      <c r="F42" s="57"/>
    </row>
    <row r="43" spans="1:6" s="58" customFormat="1" ht="30" x14ac:dyDescent="0.25">
      <c r="A43" s="60" t="s">
        <v>239</v>
      </c>
      <c r="B43" s="26"/>
      <c r="C43" s="3">
        <f>SUM(C44,C45,C47)</f>
        <v>16544</v>
      </c>
      <c r="D43" s="269"/>
      <c r="E43" s="269"/>
      <c r="F43" s="57"/>
    </row>
    <row r="44" spans="1:6" s="58" customFormat="1" ht="30" x14ac:dyDescent="0.25">
      <c r="A44" s="64" t="s">
        <v>240</v>
      </c>
      <c r="B44" s="26"/>
      <c r="C44" s="3">
        <v>2000</v>
      </c>
      <c r="D44" s="269"/>
      <c r="E44" s="269"/>
      <c r="F44" s="57"/>
    </row>
    <row r="45" spans="1:6" s="58" customFormat="1" ht="45" x14ac:dyDescent="0.25">
      <c r="A45" s="64" t="s">
        <v>241</v>
      </c>
      <c r="B45" s="26"/>
      <c r="C45" s="53">
        <v>10544</v>
      </c>
      <c r="D45" s="269"/>
      <c r="E45" s="269"/>
      <c r="F45" s="57"/>
    </row>
    <row r="46" spans="1:6" s="58" customFormat="1" x14ac:dyDescent="0.25">
      <c r="A46" s="64" t="s">
        <v>237</v>
      </c>
      <c r="B46" s="26"/>
      <c r="C46" s="53">
        <v>3200</v>
      </c>
      <c r="D46" s="269"/>
      <c r="E46" s="269"/>
      <c r="F46" s="57"/>
    </row>
    <row r="47" spans="1:6" s="58" customFormat="1" ht="45" x14ac:dyDescent="0.25">
      <c r="A47" s="64" t="s">
        <v>242</v>
      </c>
      <c r="B47" s="26"/>
      <c r="C47" s="53">
        <v>4000</v>
      </c>
      <c r="D47" s="269"/>
      <c r="E47" s="269"/>
      <c r="F47" s="57"/>
    </row>
    <row r="48" spans="1:6" s="58" customFormat="1" x14ac:dyDescent="0.25">
      <c r="A48" s="64" t="s">
        <v>237</v>
      </c>
      <c r="B48" s="26"/>
      <c r="C48" s="53">
        <v>2160</v>
      </c>
      <c r="D48" s="269"/>
      <c r="E48" s="269"/>
      <c r="F48" s="57"/>
    </row>
    <row r="49" spans="1:6" s="58" customFormat="1" ht="30" x14ac:dyDescent="0.25">
      <c r="A49" s="60" t="s">
        <v>243</v>
      </c>
      <c r="B49" s="26"/>
      <c r="C49" s="3"/>
      <c r="D49" s="269"/>
      <c r="E49" s="269"/>
      <c r="F49" s="57"/>
    </row>
    <row r="50" spans="1:6" s="58" customFormat="1" ht="30" x14ac:dyDescent="0.25">
      <c r="A50" s="60" t="s">
        <v>244</v>
      </c>
      <c r="B50" s="26"/>
      <c r="C50" s="3"/>
      <c r="D50" s="269"/>
      <c r="E50" s="269"/>
      <c r="F50" s="57"/>
    </row>
    <row r="51" spans="1:6" s="58" customFormat="1" x14ac:dyDescent="0.25">
      <c r="A51" s="27" t="s">
        <v>245</v>
      </c>
      <c r="B51" s="26"/>
      <c r="C51" s="3"/>
      <c r="D51" s="269"/>
      <c r="E51" s="269"/>
      <c r="F51" s="57"/>
    </row>
    <row r="52" spans="1:6" s="58" customFormat="1" x14ac:dyDescent="0.25">
      <c r="A52" s="28" t="s">
        <v>121</v>
      </c>
      <c r="B52" s="59"/>
      <c r="C52" s="57"/>
      <c r="D52" s="269"/>
      <c r="E52" s="269"/>
      <c r="F52" s="57"/>
    </row>
    <row r="53" spans="1:6" s="58" customFormat="1" x14ac:dyDescent="0.25">
      <c r="A53" s="55" t="s">
        <v>160</v>
      </c>
      <c r="B53" s="59"/>
      <c r="C53" s="91"/>
      <c r="D53" s="269"/>
      <c r="E53" s="269"/>
      <c r="F53" s="57"/>
    </row>
    <row r="54" spans="1:6" ht="30" x14ac:dyDescent="0.25">
      <c r="A54" s="28" t="s">
        <v>122</v>
      </c>
      <c r="B54" s="26"/>
      <c r="C54" s="3">
        <v>12300</v>
      </c>
      <c r="D54" s="26"/>
      <c r="E54" s="26"/>
      <c r="F54" s="26"/>
    </row>
    <row r="55" spans="1:6" s="58" customFormat="1" x14ac:dyDescent="0.25">
      <c r="A55" s="28" t="s">
        <v>246</v>
      </c>
      <c r="B55" s="26"/>
      <c r="C55" s="3"/>
      <c r="D55" s="269"/>
      <c r="E55" s="269"/>
      <c r="F55" s="57"/>
    </row>
    <row r="56" spans="1:6" s="58" customFormat="1" x14ac:dyDescent="0.25">
      <c r="A56" s="65"/>
      <c r="B56" s="26"/>
      <c r="C56" s="3"/>
      <c r="D56" s="269"/>
      <c r="E56" s="269"/>
      <c r="F56" s="57"/>
    </row>
    <row r="57" spans="1:6" s="58" customFormat="1" x14ac:dyDescent="0.25">
      <c r="A57" s="66" t="s">
        <v>162</v>
      </c>
      <c r="B57" s="26"/>
      <c r="C57" s="22">
        <f>C34+ROUND(C52*3.2,0)+C54</f>
        <v>35201.1</v>
      </c>
      <c r="D57" s="269"/>
      <c r="E57" s="269"/>
      <c r="F57" s="57"/>
    </row>
    <row r="58" spans="1:6" s="58" customFormat="1" ht="15" customHeight="1" x14ac:dyDescent="0.25">
      <c r="A58" s="67" t="s">
        <v>161</v>
      </c>
      <c r="B58" s="26"/>
      <c r="C58" s="22">
        <f>SUM(C32,C57)</f>
        <v>132187.51595441595</v>
      </c>
      <c r="D58" s="269"/>
      <c r="E58" s="269"/>
      <c r="F58" s="57"/>
    </row>
    <row r="59" spans="1:6" s="82" customFormat="1" ht="17.25" customHeight="1" x14ac:dyDescent="0.25">
      <c r="A59" s="43" t="s">
        <v>7</v>
      </c>
      <c r="B59" s="2"/>
      <c r="C59" s="3"/>
      <c r="D59" s="3"/>
      <c r="E59" s="3"/>
      <c r="F59" s="3"/>
    </row>
    <row r="60" spans="1:6" s="82" customFormat="1" x14ac:dyDescent="0.25">
      <c r="A60" s="54" t="s">
        <v>145</v>
      </c>
      <c r="B60" s="2"/>
      <c r="C60" s="3"/>
      <c r="D60" s="3"/>
      <c r="E60" s="3"/>
      <c r="F60" s="3"/>
    </row>
    <row r="61" spans="1:6" s="82" customFormat="1" x14ac:dyDescent="0.25">
      <c r="A61" s="71" t="s">
        <v>21</v>
      </c>
      <c r="B61" s="2">
        <v>300</v>
      </c>
      <c r="C61" s="3">
        <v>336</v>
      </c>
      <c r="D61" s="72">
        <v>10.5</v>
      </c>
      <c r="E61" s="3">
        <f>ROUND(F61/B61,0)</f>
        <v>12</v>
      </c>
      <c r="F61" s="3">
        <f>ROUND(C61*D61,0)</f>
        <v>3528</v>
      </c>
    </row>
    <row r="62" spans="1:6" s="82" customFormat="1" x14ac:dyDescent="0.25">
      <c r="A62" s="71" t="s">
        <v>26</v>
      </c>
      <c r="B62" s="2">
        <v>300</v>
      </c>
      <c r="C62" s="3">
        <v>40</v>
      </c>
      <c r="D62" s="92">
        <v>8.6</v>
      </c>
      <c r="E62" s="3">
        <f>ROUND(F62/B62,0)</f>
        <v>1</v>
      </c>
      <c r="F62" s="3">
        <f>ROUND(C62*D62,0)</f>
        <v>344</v>
      </c>
    </row>
    <row r="63" spans="1:6" s="82" customFormat="1" x14ac:dyDescent="0.25">
      <c r="A63" s="71" t="s">
        <v>11</v>
      </c>
      <c r="B63" s="2">
        <v>300</v>
      </c>
      <c r="C63" s="3">
        <v>30</v>
      </c>
      <c r="D63" s="92">
        <v>9.5</v>
      </c>
      <c r="E63" s="3">
        <f>ROUND(F63/B63,0)</f>
        <v>1</v>
      </c>
      <c r="F63" s="3">
        <f>ROUND(C63*D63,0)</f>
        <v>285</v>
      </c>
    </row>
    <row r="64" spans="1:6" s="82" customFormat="1" x14ac:dyDescent="0.25">
      <c r="A64" s="47" t="s">
        <v>9</v>
      </c>
      <c r="B64" s="97"/>
      <c r="C64" s="44">
        <f>SUM(C61:C63)</f>
        <v>406</v>
      </c>
      <c r="D64" s="50">
        <f t="shared" ref="D64" si="4">D61</f>
        <v>10.5</v>
      </c>
      <c r="E64" s="44">
        <f>SUM(E61:E63)</f>
        <v>14</v>
      </c>
      <c r="F64" s="44">
        <f>SUM(F61:F63)</f>
        <v>4157</v>
      </c>
    </row>
    <row r="65" spans="1:6" s="82" customFormat="1" x14ac:dyDescent="0.25">
      <c r="A65" s="54" t="s">
        <v>20</v>
      </c>
      <c r="B65" s="2"/>
      <c r="C65" s="44"/>
      <c r="D65" s="50"/>
      <c r="E65" s="44"/>
      <c r="F65" s="44"/>
    </row>
    <row r="66" spans="1:6" s="82" customFormat="1" x14ac:dyDescent="0.25">
      <c r="A66" s="1" t="s">
        <v>37</v>
      </c>
      <c r="B66" s="2">
        <v>240</v>
      </c>
      <c r="C66" s="3">
        <v>141</v>
      </c>
      <c r="D66" s="72">
        <v>8</v>
      </c>
      <c r="E66" s="3">
        <f>ROUND(F66/B66,0)</f>
        <v>5</v>
      </c>
      <c r="F66" s="3">
        <f>ROUND(C66*D66,0)</f>
        <v>1128</v>
      </c>
    </row>
    <row r="67" spans="1:6" s="82" customFormat="1" x14ac:dyDescent="0.25">
      <c r="A67" s="1" t="s">
        <v>26</v>
      </c>
      <c r="B67" s="2">
        <v>240</v>
      </c>
      <c r="C67" s="3">
        <v>50</v>
      </c>
      <c r="D67" s="72">
        <v>8</v>
      </c>
      <c r="E67" s="3">
        <f>ROUND(F67/B67,0)</f>
        <v>2</v>
      </c>
      <c r="F67" s="3">
        <f>ROUND(C67*D67,0)</f>
        <v>400</v>
      </c>
    </row>
    <row r="68" spans="1:6" s="82" customFormat="1" x14ac:dyDescent="0.25">
      <c r="A68" s="98" t="s">
        <v>147</v>
      </c>
      <c r="B68" s="99"/>
      <c r="C68" s="44">
        <f>C66+C67</f>
        <v>191</v>
      </c>
      <c r="D68" s="100">
        <f t="shared" ref="D68" si="5">D66</f>
        <v>8</v>
      </c>
      <c r="E68" s="44">
        <f t="shared" ref="E68:F68" si="6">E66+E67</f>
        <v>7</v>
      </c>
      <c r="F68" s="44">
        <f t="shared" si="6"/>
        <v>1528</v>
      </c>
    </row>
    <row r="69" spans="1:6" s="82" customFormat="1" ht="19.5" customHeight="1" x14ac:dyDescent="0.2">
      <c r="A69" s="36" t="s">
        <v>118</v>
      </c>
      <c r="B69" s="26"/>
      <c r="C69" s="22">
        <f>C64+C68</f>
        <v>597</v>
      </c>
      <c r="D69" s="298">
        <f>F69/C69</f>
        <v>9.5226130653266328</v>
      </c>
      <c r="E69" s="22">
        <f>E64+E68</f>
        <v>21</v>
      </c>
      <c r="F69" s="22">
        <f>F64+F68</f>
        <v>5685</v>
      </c>
    </row>
    <row r="70" spans="1:6" ht="18.75" customHeight="1" x14ac:dyDescent="0.25">
      <c r="A70" s="266" t="s">
        <v>93</v>
      </c>
      <c r="B70" s="146"/>
      <c r="C70" s="79">
        <f>C71+C73</f>
        <v>3705</v>
      </c>
      <c r="D70" s="93"/>
      <c r="E70" s="146"/>
      <c r="F70" s="146"/>
    </row>
    <row r="71" spans="1:6" x14ac:dyDescent="0.25">
      <c r="A71" s="251" t="s">
        <v>179</v>
      </c>
      <c r="B71" s="153"/>
      <c r="C71" s="207">
        <f>C72</f>
        <v>3700</v>
      </c>
      <c r="D71" s="71"/>
      <c r="E71" s="267"/>
      <c r="F71" s="153"/>
    </row>
    <row r="72" spans="1:6" x14ac:dyDescent="0.25">
      <c r="A72" s="155" t="s">
        <v>180</v>
      </c>
      <c r="B72" s="153"/>
      <c r="C72" s="299">
        <v>3700</v>
      </c>
      <c r="D72" s="153"/>
      <c r="E72" s="153"/>
      <c r="F72" s="153"/>
    </row>
    <row r="73" spans="1:6" x14ac:dyDescent="0.25">
      <c r="A73" s="154" t="s">
        <v>181</v>
      </c>
      <c r="B73" s="153"/>
      <c r="C73" s="196">
        <f>C74+C75</f>
        <v>5</v>
      </c>
      <c r="D73" s="153"/>
      <c r="E73" s="153"/>
      <c r="F73" s="153"/>
    </row>
    <row r="74" spans="1:6" ht="30" x14ac:dyDescent="0.25">
      <c r="A74" s="155" t="s">
        <v>182</v>
      </c>
      <c r="B74" s="153"/>
      <c r="C74" s="153">
        <v>5</v>
      </c>
      <c r="D74" s="153"/>
      <c r="E74" s="153"/>
      <c r="F74" s="153"/>
    </row>
    <row r="75" spans="1:6" ht="15.75" thickBot="1" x14ac:dyDescent="0.3">
      <c r="A75" s="158" t="s">
        <v>183</v>
      </c>
      <c r="B75" s="159"/>
      <c r="C75" s="159"/>
      <c r="D75" s="159"/>
      <c r="E75" s="159"/>
      <c r="F75" s="159"/>
    </row>
    <row r="76" spans="1:6" ht="21.75" customHeight="1" thickBot="1" x14ac:dyDescent="0.3">
      <c r="A76" s="139" t="s">
        <v>10</v>
      </c>
      <c r="B76" s="300"/>
      <c r="C76" s="280"/>
      <c r="D76" s="301"/>
      <c r="E76" s="302"/>
      <c r="F76" s="302"/>
    </row>
    <row r="77" spans="1:6" ht="39" hidden="1" customHeight="1" x14ac:dyDescent="0.25">
      <c r="A77" s="126" t="s">
        <v>223</v>
      </c>
      <c r="B77" s="127"/>
      <c r="C77" s="127"/>
      <c r="D77" s="200"/>
      <c r="E77" s="200"/>
      <c r="F77" s="200"/>
    </row>
    <row r="78" spans="1:6" hidden="1" x14ac:dyDescent="0.25">
      <c r="A78" s="83" t="s">
        <v>4</v>
      </c>
      <c r="B78" s="121"/>
      <c r="C78" s="121"/>
      <c r="D78" s="57"/>
      <c r="E78" s="57"/>
      <c r="F78" s="57"/>
    </row>
    <row r="79" spans="1:6" hidden="1" x14ac:dyDescent="0.25">
      <c r="A79" s="71" t="s">
        <v>222</v>
      </c>
      <c r="B79" s="2">
        <v>340</v>
      </c>
      <c r="C79" s="120" t="e">
        <f>#REF!+#REF!</f>
        <v>#REF!</v>
      </c>
      <c r="D79" s="128"/>
      <c r="E79" s="3" t="e">
        <f>ROUND(F79/B79,0)</f>
        <v>#REF!</v>
      </c>
      <c r="F79" s="3" t="e">
        <f>ROUND(C79*D79,0)</f>
        <v>#REF!</v>
      </c>
    </row>
    <row r="80" spans="1:6" s="58" customFormat="1" ht="15.75" hidden="1" customHeight="1" x14ac:dyDescent="0.25">
      <c r="A80" s="129" t="s">
        <v>5</v>
      </c>
      <c r="B80" s="77"/>
      <c r="C80" s="59" t="e">
        <f>SUM(C79:C79)</f>
        <v>#REF!</v>
      </c>
      <c r="D80" s="124" t="e">
        <f>#REF!/#REF!</f>
        <v>#REF!</v>
      </c>
      <c r="E80" s="22" t="e">
        <f>SUM(E79:E79)</f>
        <v>#REF!</v>
      </c>
      <c r="F80" s="23" t="e">
        <f>SUM(F79:F79)</f>
        <v>#REF!</v>
      </c>
    </row>
    <row r="81" spans="1:162" s="58" customFormat="1" ht="15.75" hidden="1" x14ac:dyDescent="0.25">
      <c r="A81" s="281" t="s">
        <v>6</v>
      </c>
      <c r="B81" s="57"/>
      <c r="C81" s="57"/>
      <c r="D81" s="57"/>
      <c r="E81" s="57"/>
      <c r="F81" s="57"/>
    </row>
    <row r="82" spans="1:162" s="58" customFormat="1" hidden="1" x14ac:dyDescent="0.25">
      <c r="A82" s="27" t="s">
        <v>123</v>
      </c>
      <c r="B82" s="57"/>
      <c r="C82" s="120" t="e">
        <f>#REF!+#REF!</f>
        <v>#REF!</v>
      </c>
      <c r="D82" s="57"/>
      <c r="E82" s="57"/>
      <c r="F82" s="57"/>
    </row>
    <row r="83" spans="1:162" s="58" customFormat="1" hidden="1" x14ac:dyDescent="0.25">
      <c r="A83" s="28" t="s">
        <v>121</v>
      </c>
      <c r="B83" s="57"/>
      <c r="C83" s="120" t="e">
        <f>#REF!+#REF!</f>
        <v>#REF!</v>
      </c>
      <c r="D83" s="57"/>
      <c r="E83" s="57"/>
      <c r="F83" s="57"/>
    </row>
    <row r="84" spans="1:162" s="58" customFormat="1" ht="30" hidden="1" x14ac:dyDescent="0.25">
      <c r="A84" s="28" t="s">
        <v>122</v>
      </c>
      <c r="B84" s="57"/>
      <c r="C84" s="120" t="e">
        <f>#REF!+#REF!</f>
        <v>#REF!</v>
      </c>
      <c r="D84" s="57"/>
      <c r="E84" s="57"/>
      <c r="F84" s="57"/>
    </row>
    <row r="85" spans="1:162" s="58" customFormat="1" ht="16.5" hidden="1" customHeight="1" x14ac:dyDescent="0.25">
      <c r="A85" s="61" t="s">
        <v>161</v>
      </c>
      <c r="B85" s="57"/>
      <c r="C85" s="22" t="e">
        <f>C82+ROUND(C83*3.2,0)+C84</f>
        <v>#REF!</v>
      </c>
      <c r="D85" s="57"/>
      <c r="E85" s="57"/>
      <c r="F85" s="57"/>
    </row>
    <row r="86" spans="1:162" s="141" customFormat="1" ht="17.25" hidden="1" customHeight="1" thickBot="1" x14ac:dyDescent="0.3">
      <c r="A86" s="105" t="s">
        <v>10</v>
      </c>
      <c r="B86" s="112"/>
      <c r="C86" s="112"/>
      <c r="D86" s="322"/>
      <c r="E86" s="322"/>
      <c r="F86" s="322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31"/>
  <sheetViews>
    <sheetView zoomScale="80" zoomScaleNormal="8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E21" sqref="E21"/>
    </sheetView>
  </sheetViews>
  <sheetFormatPr defaultColWidth="11.42578125" defaultRowHeight="15" x14ac:dyDescent="0.25"/>
  <cols>
    <col min="1" max="1" width="47.85546875" style="115" customWidth="1"/>
    <col min="2" max="2" width="10.7109375" style="115" customWidth="1"/>
    <col min="3" max="3" width="13.28515625" style="115" customWidth="1"/>
    <col min="4" max="4" width="12.28515625" style="115" customWidth="1"/>
    <col min="5" max="5" width="11" style="115" customWidth="1"/>
    <col min="6" max="6" width="10.85546875" style="115" customWidth="1"/>
    <col min="7" max="16384" width="11.42578125" style="115"/>
  </cols>
  <sheetData>
    <row r="1" spans="1:6" s="80" customFormat="1" ht="15.75" x14ac:dyDescent="0.25">
      <c r="E1" s="162"/>
    </row>
    <row r="2" spans="1:6" s="80" customFormat="1" ht="31.5" customHeight="1" x14ac:dyDescent="0.25">
      <c r="A2" s="911" t="s">
        <v>336</v>
      </c>
      <c r="B2" s="912"/>
      <c r="C2" s="912"/>
      <c r="D2" s="912"/>
      <c r="E2" s="912"/>
      <c r="F2" s="912"/>
    </row>
    <row r="3" spans="1:6" ht="15.75" customHeight="1" thickBot="1" x14ac:dyDescent="0.3">
      <c r="A3" s="946"/>
      <c r="B3" s="946"/>
      <c r="C3" s="946"/>
      <c r="D3" s="946"/>
      <c r="E3" s="946"/>
      <c r="F3" s="946"/>
    </row>
    <row r="4" spans="1:6" ht="31.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30.75" customHeight="1" x14ac:dyDescent="0.3">
      <c r="A5" s="9"/>
      <c r="B5" s="917"/>
      <c r="C5" s="944"/>
      <c r="D5" s="923"/>
      <c r="E5" s="917"/>
      <c r="F5" s="920"/>
    </row>
    <row r="6" spans="1:6" ht="31.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29.25" x14ac:dyDescent="0.25">
      <c r="A8" s="303" t="s">
        <v>100</v>
      </c>
      <c r="B8" s="304"/>
      <c r="C8" s="127"/>
      <c r="D8" s="127"/>
      <c r="E8" s="127"/>
      <c r="F8" s="127"/>
    </row>
    <row r="9" spans="1:6" ht="21" customHeight="1" x14ac:dyDescent="0.25">
      <c r="A9" s="83" t="s">
        <v>4</v>
      </c>
      <c r="B9" s="2"/>
      <c r="C9" s="57"/>
      <c r="D9" s="57"/>
      <c r="E9" s="57"/>
      <c r="F9" s="57"/>
    </row>
    <row r="10" spans="1:6" x14ac:dyDescent="0.25">
      <c r="A10" s="71" t="s">
        <v>73</v>
      </c>
      <c r="B10" s="2">
        <v>340</v>
      </c>
      <c r="C10" s="57">
        <v>480</v>
      </c>
      <c r="D10" s="128">
        <v>10.5</v>
      </c>
      <c r="E10" s="121">
        <f>ROUND(F10/B10,0)</f>
        <v>15</v>
      </c>
      <c r="F10" s="3">
        <f>ROUND(C10*D10,0)</f>
        <v>5040</v>
      </c>
    </row>
    <row r="11" spans="1:6" x14ac:dyDescent="0.25">
      <c r="A11" s="71" t="s">
        <v>23</v>
      </c>
      <c r="B11" s="2">
        <v>340</v>
      </c>
      <c r="C11" s="57">
        <v>480</v>
      </c>
      <c r="D11" s="128">
        <v>6.1</v>
      </c>
      <c r="E11" s="121">
        <f>ROUND(F11/B11,0)</f>
        <v>9</v>
      </c>
      <c r="F11" s="3">
        <f>ROUND(C11*D11,0)</f>
        <v>2928</v>
      </c>
    </row>
    <row r="12" spans="1:6" x14ac:dyDescent="0.25">
      <c r="A12" s="66" t="s">
        <v>5</v>
      </c>
      <c r="B12" s="77"/>
      <c r="C12" s="59">
        <f>C10+C11</f>
        <v>960</v>
      </c>
      <c r="D12" s="130">
        <f>F12/C12</f>
        <v>8.3000000000000007</v>
      </c>
      <c r="E12" s="131">
        <f>E10+E11</f>
        <v>24</v>
      </c>
      <c r="F12" s="59">
        <f>F10+F11</f>
        <v>7968</v>
      </c>
    </row>
    <row r="13" spans="1:6" s="24" customFormat="1" hidden="1" x14ac:dyDescent="0.25">
      <c r="A13" s="4" t="s">
        <v>219</v>
      </c>
      <c r="B13" s="5">
        <v>350</v>
      </c>
      <c r="C13" s="17"/>
      <c r="D13" s="18"/>
      <c r="E13" s="3"/>
      <c r="F13" s="17"/>
    </row>
    <row r="14" spans="1:6" s="24" customFormat="1" ht="14.25" hidden="1" x14ac:dyDescent="0.2">
      <c r="A14" s="19" t="s">
        <v>220</v>
      </c>
      <c r="B14" s="20"/>
      <c r="C14" s="23">
        <f t="shared" ref="C14" si="0">C12+C13</f>
        <v>960</v>
      </c>
      <c r="D14" s="21" t="e">
        <f>#REF!/#REF!</f>
        <v>#REF!</v>
      </c>
      <c r="E14" s="23">
        <f t="shared" ref="E14:F14" si="1">E12+E13</f>
        <v>24</v>
      </c>
      <c r="F14" s="23">
        <f t="shared" si="1"/>
        <v>7968</v>
      </c>
    </row>
    <row r="15" spans="1:6" s="58" customFormat="1" x14ac:dyDescent="0.25">
      <c r="A15" s="25" t="s">
        <v>227</v>
      </c>
      <c r="B15" s="25"/>
      <c r="C15" s="89"/>
      <c r="D15" s="269"/>
      <c r="E15" s="269"/>
      <c r="F15" s="57"/>
    </row>
    <row r="16" spans="1:6" s="58" customFormat="1" x14ac:dyDescent="0.25">
      <c r="A16" s="27" t="s">
        <v>123</v>
      </c>
      <c r="B16" s="59"/>
      <c r="C16" s="57">
        <f>SUM(C17,C18,C19,C20)</f>
        <v>9140</v>
      </c>
      <c r="D16" s="269"/>
      <c r="E16" s="269"/>
      <c r="F16" s="57"/>
    </row>
    <row r="17" spans="1:7" s="58" customFormat="1" x14ac:dyDescent="0.25">
      <c r="A17" s="60" t="s">
        <v>228</v>
      </c>
      <c r="B17" s="59"/>
      <c r="C17" s="57"/>
      <c r="D17" s="269"/>
      <c r="E17" s="269"/>
      <c r="F17" s="57"/>
    </row>
    <row r="18" spans="1:7" s="58" customFormat="1" ht="30" x14ac:dyDescent="0.25">
      <c r="A18" s="60" t="s">
        <v>229</v>
      </c>
      <c r="B18" s="59"/>
      <c r="C18" s="57"/>
      <c r="D18" s="269"/>
      <c r="E18" s="269"/>
      <c r="F18" s="57"/>
    </row>
    <row r="19" spans="1:7" s="58" customFormat="1" ht="30" x14ac:dyDescent="0.25">
      <c r="A19" s="60" t="s">
        <v>230</v>
      </c>
      <c r="B19" s="59"/>
      <c r="C19" s="57">
        <v>240</v>
      </c>
      <c r="D19" s="269"/>
      <c r="E19" s="269"/>
      <c r="F19" s="57"/>
    </row>
    <row r="20" spans="1:7" s="58" customFormat="1" x14ac:dyDescent="0.25">
      <c r="A20" s="27" t="s">
        <v>231</v>
      </c>
      <c r="B20" s="59"/>
      <c r="C20" s="57">
        <v>8900</v>
      </c>
      <c r="D20" s="269"/>
      <c r="E20" s="269"/>
      <c r="F20" s="57"/>
    </row>
    <row r="21" spans="1:7" s="58" customFormat="1" ht="45" x14ac:dyDescent="0.25">
      <c r="A21" s="27" t="s">
        <v>326</v>
      </c>
      <c r="B21" s="59"/>
      <c r="C21" s="17">
        <v>1099</v>
      </c>
      <c r="D21" s="57"/>
      <c r="E21" s="57"/>
      <c r="F21" s="57"/>
      <c r="G21" s="90"/>
    </row>
    <row r="22" spans="1:7" x14ac:dyDescent="0.25">
      <c r="A22" s="28" t="s">
        <v>121</v>
      </c>
      <c r="B22" s="57"/>
      <c r="C22" s="48">
        <v>30000</v>
      </c>
      <c r="D22" s="57"/>
      <c r="E22" s="57"/>
      <c r="F22" s="57"/>
    </row>
    <row r="23" spans="1:7" s="58" customFormat="1" x14ac:dyDescent="0.25">
      <c r="A23" s="61" t="s">
        <v>232</v>
      </c>
      <c r="B23" s="62"/>
      <c r="C23" s="59">
        <f>C16+ROUND(C22*3.2,0)</f>
        <v>105140</v>
      </c>
      <c r="D23" s="269"/>
      <c r="E23" s="269"/>
      <c r="F23" s="57"/>
    </row>
    <row r="24" spans="1:7" s="58" customFormat="1" x14ac:dyDescent="0.25">
      <c r="A24" s="25" t="s">
        <v>163</v>
      </c>
      <c r="B24" s="26"/>
      <c r="C24" s="3"/>
      <c r="D24" s="269"/>
      <c r="E24" s="269"/>
      <c r="F24" s="57"/>
    </row>
    <row r="25" spans="1:7" s="58" customFormat="1" x14ac:dyDescent="0.25">
      <c r="A25" s="27" t="s">
        <v>123</v>
      </c>
      <c r="B25" s="26"/>
      <c r="C25" s="3">
        <f>SUM(C26,C27,C34,C40,C41,C42)</f>
        <v>19499</v>
      </c>
      <c r="D25" s="269"/>
      <c r="E25" s="269"/>
      <c r="F25" s="57"/>
    </row>
    <row r="26" spans="1:7" s="58" customFormat="1" x14ac:dyDescent="0.25">
      <c r="A26" s="27" t="s">
        <v>228</v>
      </c>
      <c r="B26" s="26"/>
      <c r="C26" s="3"/>
      <c r="D26" s="269"/>
      <c r="E26" s="269"/>
      <c r="F26" s="57"/>
    </row>
    <row r="27" spans="1:7" s="58" customFormat="1" ht="30" x14ac:dyDescent="0.25">
      <c r="A27" s="60" t="s">
        <v>233</v>
      </c>
      <c r="B27" s="26"/>
      <c r="C27" s="3">
        <f>C28+C29+C30+C32</f>
        <v>3802</v>
      </c>
      <c r="D27" s="269"/>
      <c r="E27" s="269"/>
      <c r="F27" s="57"/>
    </row>
    <row r="28" spans="1:7" s="58" customFormat="1" x14ac:dyDescent="0.25">
      <c r="A28" s="64" t="s">
        <v>234</v>
      </c>
      <c r="B28" s="26"/>
      <c r="C28" s="57">
        <v>2492</v>
      </c>
      <c r="D28" s="269"/>
      <c r="E28" s="269"/>
      <c r="F28" s="57"/>
    </row>
    <row r="29" spans="1:7" s="58" customFormat="1" x14ac:dyDescent="0.25">
      <c r="A29" s="64" t="s">
        <v>235</v>
      </c>
      <c r="B29" s="26"/>
      <c r="C29" s="57">
        <v>748</v>
      </c>
      <c r="D29" s="269"/>
      <c r="E29" s="269"/>
      <c r="F29" s="57"/>
    </row>
    <row r="30" spans="1:7" s="58" customFormat="1" ht="30" x14ac:dyDescent="0.25">
      <c r="A30" s="64" t="s">
        <v>236</v>
      </c>
      <c r="B30" s="26"/>
      <c r="C30" s="57"/>
      <c r="D30" s="269"/>
      <c r="E30" s="269"/>
      <c r="F30" s="57"/>
    </row>
    <row r="31" spans="1:7" s="58" customFormat="1" x14ac:dyDescent="0.25">
      <c r="A31" s="64" t="s">
        <v>237</v>
      </c>
      <c r="B31" s="26"/>
      <c r="C31" s="57"/>
      <c r="D31" s="269"/>
      <c r="E31" s="269"/>
      <c r="F31" s="57"/>
    </row>
    <row r="32" spans="1:7" s="58" customFormat="1" ht="30" x14ac:dyDescent="0.25">
      <c r="A32" s="64" t="s">
        <v>238</v>
      </c>
      <c r="B32" s="26"/>
      <c r="C32" s="57">
        <v>562</v>
      </c>
      <c r="D32" s="269"/>
      <c r="E32" s="269"/>
      <c r="F32" s="57"/>
    </row>
    <row r="33" spans="1:8" s="58" customFormat="1" x14ac:dyDescent="0.25">
      <c r="A33" s="64" t="s">
        <v>237</v>
      </c>
      <c r="B33" s="26"/>
      <c r="C33" s="91">
        <v>77</v>
      </c>
      <c r="D33" s="269"/>
      <c r="E33" s="269"/>
      <c r="F33" s="57"/>
    </row>
    <row r="34" spans="1:8" s="58" customFormat="1" ht="30" x14ac:dyDescent="0.25">
      <c r="A34" s="60" t="s">
        <v>239</v>
      </c>
      <c r="B34" s="26"/>
      <c r="C34" s="3">
        <f>SUM(C35,C36,C38)</f>
        <v>15697</v>
      </c>
      <c r="D34" s="269"/>
      <c r="E34" s="269"/>
      <c r="F34" s="57"/>
    </row>
    <row r="35" spans="1:8" s="58" customFormat="1" ht="30" x14ac:dyDescent="0.25">
      <c r="A35" s="64" t="s">
        <v>240</v>
      </c>
      <c r="B35" s="26"/>
      <c r="C35" s="3">
        <v>997</v>
      </c>
      <c r="D35" s="269"/>
      <c r="E35" s="269"/>
      <c r="F35" s="57"/>
    </row>
    <row r="36" spans="1:8" s="58" customFormat="1" ht="45" x14ac:dyDescent="0.25">
      <c r="A36" s="64" t="s">
        <v>241</v>
      </c>
      <c r="B36" s="26"/>
      <c r="C36" s="53">
        <v>13100</v>
      </c>
      <c r="D36" s="269"/>
      <c r="E36" s="269"/>
      <c r="F36" s="57"/>
      <c r="H36" s="133"/>
    </row>
    <row r="37" spans="1:8" s="58" customFormat="1" x14ac:dyDescent="0.25">
      <c r="A37" s="64" t="s">
        <v>237</v>
      </c>
      <c r="B37" s="26"/>
      <c r="C37" s="53">
        <v>3400</v>
      </c>
      <c r="D37" s="269"/>
      <c r="E37" s="269"/>
      <c r="F37" s="57"/>
    </row>
    <row r="38" spans="1:8" s="58" customFormat="1" ht="45" x14ac:dyDescent="0.25">
      <c r="A38" s="64" t="s">
        <v>242</v>
      </c>
      <c r="B38" s="26"/>
      <c r="C38" s="53">
        <v>1600</v>
      </c>
      <c r="D38" s="269"/>
      <c r="E38" s="269"/>
      <c r="F38" s="57"/>
    </row>
    <row r="39" spans="1:8" s="58" customFormat="1" x14ac:dyDescent="0.25">
      <c r="A39" s="64" t="s">
        <v>237</v>
      </c>
      <c r="B39" s="26"/>
      <c r="C39" s="53">
        <v>1100</v>
      </c>
      <c r="D39" s="269"/>
      <c r="E39" s="269"/>
      <c r="F39" s="57"/>
    </row>
    <row r="40" spans="1:8" s="58" customFormat="1" ht="45" x14ac:dyDescent="0.25">
      <c r="A40" s="60" t="s">
        <v>243</v>
      </c>
      <c r="B40" s="26"/>
      <c r="C40" s="3"/>
      <c r="D40" s="269"/>
      <c r="E40" s="269"/>
      <c r="F40" s="57"/>
    </row>
    <row r="41" spans="1:8" s="58" customFormat="1" ht="30" x14ac:dyDescent="0.25">
      <c r="A41" s="60" t="s">
        <v>244</v>
      </c>
      <c r="B41" s="26"/>
      <c r="C41" s="3"/>
      <c r="D41" s="269"/>
      <c r="E41" s="269"/>
      <c r="F41" s="57"/>
    </row>
    <row r="42" spans="1:8" s="58" customFormat="1" x14ac:dyDescent="0.25">
      <c r="A42" s="27" t="s">
        <v>245</v>
      </c>
      <c r="B42" s="26"/>
      <c r="C42" s="3"/>
      <c r="D42" s="269"/>
      <c r="E42" s="269"/>
      <c r="F42" s="57"/>
    </row>
    <row r="43" spans="1:8" s="58" customFormat="1" x14ac:dyDescent="0.25">
      <c r="A43" s="28" t="s">
        <v>121</v>
      </c>
      <c r="B43" s="59"/>
      <c r="C43" s="57"/>
      <c r="D43" s="269"/>
      <c r="E43" s="269"/>
      <c r="F43" s="57"/>
    </row>
    <row r="44" spans="1:8" s="58" customFormat="1" x14ac:dyDescent="0.25">
      <c r="A44" s="55" t="s">
        <v>160</v>
      </c>
      <c r="B44" s="59"/>
      <c r="C44" s="91"/>
      <c r="D44" s="269"/>
      <c r="E44" s="269"/>
      <c r="F44" s="57"/>
    </row>
    <row r="45" spans="1:8" ht="30" x14ac:dyDescent="0.25">
      <c r="A45" s="28" t="s">
        <v>122</v>
      </c>
      <c r="B45" s="57"/>
      <c r="C45" s="3">
        <v>8000</v>
      </c>
      <c r="D45" s="57"/>
      <c r="E45" s="57"/>
      <c r="F45" s="57"/>
    </row>
    <row r="46" spans="1:8" s="58" customFormat="1" x14ac:dyDescent="0.25">
      <c r="A46" s="28" t="s">
        <v>246</v>
      </c>
      <c r="B46" s="26"/>
      <c r="C46" s="3"/>
      <c r="D46" s="269"/>
      <c r="E46" s="269"/>
      <c r="F46" s="57"/>
    </row>
    <row r="47" spans="1:8" s="58" customFormat="1" x14ac:dyDescent="0.25">
      <c r="A47" s="65"/>
      <c r="B47" s="26"/>
      <c r="C47" s="3"/>
      <c r="D47" s="269"/>
      <c r="E47" s="269"/>
      <c r="F47" s="57"/>
    </row>
    <row r="48" spans="1:8" s="58" customFormat="1" x14ac:dyDescent="0.25">
      <c r="A48" s="66" t="s">
        <v>162</v>
      </c>
      <c r="B48" s="26"/>
      <c r="C48" s="22">
        <f>C25+ROUND(C43*3.2,0)+C45</f>
        <v>27499</v>
      </c>
      <c r="D48" s="269"/>
      <c r="E48" s="269"/>
      <c r="F48" s="57"/>
    </row>
    <row r="49" spans="1:6" s="58" customFormat="1" ht="15" customHeight="1" x14ac:dyDescent="0.25">
      <c r="A49" s="67" t="s">
        <v>161</v>
      </c>
      <c r="B49" s="26"/>
      <c r="C49" s="22">
        <f>SUM(C23,C48)</f>
        <v>132639</v>
      </c>
      <c r="D49" s="269"/>
      <c r="E49" s="269"/>
      <c r="F49" s="57"/>
    </row>
    <row r="50" spans="1:6" ht="15.75" x14ac:dyDescent="0.25">
      <c r="A50" s="29" t="s">
        <v>7</v>
      </c>
      <c r="B50" s="57"/>
      <c r="C50" s="57"/>
      <c r="D50" s="57"/>
      <c r="E50" s="57"/>
      <c r="F50" s="57"/>
    </row>
    <row r="51" spans="1:6" x14ac:dyDescent="0.25">
      <c r="A51" s="54" t="s">
        <v>145</v>
      </c>
      <c r="B51" s="56"/>
      <c r="C51" s="57"/>
      <c r="D51" s="121"/>
      <c r="E51" s="121"/>
      <c r="F51" s="57"/>
    </row>
    <row r="52" spans="1:6" x14ac:dyDescent="0.25">
      <c r="A52" s="32" t="s">
        <v>73</v>
      </c>
      <c r="B52" s="2">
        <v>300</v>
      </c>
      <c r="C52" s="57">
        <v>20</v>
      </c>
      <c r="D52" s="128">
        <v>11</v>
      </c>
      <c r="E52" s="121">
        <f>ROUND(F52/B52,0)</f>
        <v>1</v>
      </c>
      <c r="F52" s="3">
        <f>ROUND(C52*D52,0)</f>
        <v>220</v>
      </c>
    </row>
    <row r="53" spans="1:6" x14ac:dyDescent="0.25">
      <c r="A53" s="43" t="s">
        <v>9</v>
      </c>
      <c r="B53" s="56"/>
      <c r="C53" s="111">
        <f t="shared" ref="C53" si="2">C52</f>
        <v>20</v>
      </c>
      <c r="D53" s="221">
        <f t="shared" ref="D53:F53" si="3">D52</f>
        <v>11</v>
      </c>
      <c r="E53" s="123">
        <f t="shared" si="3"/>
        <v>1</v>
      </c>
      <c r="F53" s="111">
        <f t="shared" si="3"/>
        <v>220</v>
      </c>
    </row>
    <row r="54" spans="1:6" x14ac:dyDescent="0.25">
      <c r="A54" s="54" t="s">
        <v>20</v>
      </c>
      <c r="B54" s="56"/>
      <c r="C54" s="111"/>
      <c r="D54" s="221"/>
      <c r="E54" s="123"/>
      <c r="F54" s="62"/>
    </row>
    <row r="55" spans="1:6" x14ac:dyDescent="0.25">
      <c r="A55" s="1" t="s">
        <v>37</v>
      </c>
      <c r="B55" s="2">
        <v>240</v>
      </c>
      <c r="C55" s="57">
        <v>510</v>
      </c>
      <c r="D55" s="128">
        <v>8</v>
      </c>
      <c r="E55" s="121">
        <f>ROUND(F55/B55,0)</f>
        <v>17</v>
      </c>
      <c r="F55" s="3">
        <f>ROUND(C55*D55,0)</f>
        <v>4080</v>
      </c>
    </row>
    <row r="56" spans="1:6" x14ac:dyDescent="0.25">
      <c r="A56" s="1" t="s">
        <v>26</v>
      </c>
      <c r="B56" s="2">
        <v>240</v>
      </c>
      <c r="C56" s="135">
        <v>280</v>
      </c>
      <c r="D56" s="128">
        <v>8</v>
      </c>
      <c r="E56" s="121">
        <f>ROUND(F56/B56,0)</f>
        <v>9</v>
      </c>
      <c r="F56" s="3">
        <f>ROUND(C56*D56,0)</f>
        <v>2240</v>
      </c>
    </row>
    <row r="57" spans="1:6" x14ac:dyDescent="0.25">
      <c r="A57" s="265" t="s">
        <v>147</v>
      </c>
      <c r="B57" s="102"/>
      <c r="C57" s="136">
        <f>C55+C56</f>
        <v>790</v>
      </c>
      <c r="D57" s="221">
        <f t="shared" ref="D57" si="4">D55</f>
        <v>8</v>
      </c>
      <c r="E57" s="136">
        <f t="shared" ref="E57:F57" si="5">E55+E56</f>
        <v>26</v>
      </c>
      <c r="F57" s="136">
        <f t="shared" si="5"/>
        <v>6320</v>
      </c>
    </row>
    <row r="58" spans="1:6" x14ac:dyDescent="0.25">
      <c r="A58" s="36" t="s">
        <v>118</v>
      </c>
      <c r="B58" s="113"/>
      <c r="C58" s="137">
        <f>C53+C57</f>
        <v>810</v>
      </c>
      <c r="D58" s="130">
        <f>F58/C58</f>
        <v>8.0740740740740744</v>
      </c>
      <c r="E58" s="137">
        <f>E53+E57</f>
        <v>27</v>
      </c>
      <c r="F58" s="137">
        <f>F53+F57</f>
        <v>6540</v>
      </c>
    </row>
    <row r="59" spans="1:6" ht="18.75" customHeight="1" x14ac:dyDescent="0.25">
      <c r="A59" s="266" t="s">
        <v>93</v>
      </c>
      <c r="B59" s="146"/>
      <c r="C59" s="59">
        <f>C60+C62</f>
        <v>4200</v>
      </c>
      <c r="D59" s="93"/>
      <c r="E59" s="146"/>
      <c r="F59" s="146"/>
    </row>
    <row r="60" spans="1:6" x14ac:dyDescent="0.25">
      <c r="A60" s="251" t="s">
        <v>179</v>
      </c>
      <c r="B60" s="153"/>
      <c r="C60" s="305">
        <f>C61</f>
        <v>4198</v>
      </c>
      <c r="D60" s="71"/>
      <c r="E60" s="267"/>
      <c r="F60" s="153"/>
    </row>
    <row r="61" spans="1:6" x14ac:dyDescent="0.25">
      <c r="A61" s="155" t="s">
        <v>180</v>
      </c>
      <c r="B61" s="153"/>
      <c r="C61" s="120">
        <v>4198</v>
      </c>
      <c r="D61" s="153"/>
      <c r="E61" s="153"/>
      <c r="F61" s="153"/>
    </row>
    <row r="62" spans="1:6" x14ac:dyDescent="0.25">
      <c r="A62" s="154" t="s">
        <v>181</v>
      </c>
      <c r="B62" s="153"/>
      <c r="C62" s="196">
        <f>C63+C64</f>
        <v>2</v>
      </c>
      <c r="D62" s="153"/>
      <c r="E62" s="153"/>
      <c r="F62" s="153"/>
    </row>
    <row r="63" spans="1:6" ht="30" x14ac:dyDescent="0.25">
      <c r="A63" s="155" t="s">
        <v>182</v>
      </c>
      <c r="B63" s="153"/>
      <c r="C63" s="153">
        <v>2</v>
      </c>
      <c r="D63" s="153"/>
      <c r="E63" s="153"/>
      <c r="F63" s="153"/>
    </row>
    <row r="64" spans="1:6" ht="15.75" thickBot="1" x14ac:dyDescent="0.3">
      <c r="A64" s="158" t="s">
        <v>183</v>
      </c>
      <c r="B64" s="159"/>
      <c r="C64" s="159"/>
      <c r="D64" s="159"/>
      <c r="E64" s="159"/>
      <c r="F64" s="159"/>
    </row>
    <row r="65" spans="1:176" ht="15.75" thickBot="1" x14ac:dyDescent="0.3">
      <c r="A65" s="139" t="s">
        <v>10</v>
      </c>
      <c r="B65" s="280"/>
      <c r="C65" s="140"/>
      <c r="D65" s="140"/>
      <c r="E65" s="140"/>
      <c r="F65" s="140"/>
    </row>
    <row r="66" spans="1:176" s="58" customFormat="1" ht="31.5" customHeight="1" x14ac:dyDescent="0.25">
      <c r="A66" s="76" t="s">
        <v>154</v>
      </c>
      <c r="B66" s="76"/>
      <c r="C66" s="76"/>
      <c r="D66" s="76"/>
      <c r="E66" s="76"/>
      <c r="F66" s="76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</row>
    <row r="67" spans="1:176" s="58" customFormat="1" ht="16.5" customHeight="1" x14ac:dyDescent="0.25">
      <c r="A67" s="83" t="s">
        <v>4</v>
      </c>
      <c r="B67" s="83"/>
      <c r="C67" s="83"/>
      <c r="D67" s="83"/>
      <c r="E67" s="83"/>
      <c r="F67" s="83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</row>
    <row r="68" spans="1:176" s="58" customFormat="1" ht="16.5" customHeight="1" x14ac:dyDescent="0.25">
      <c r="A68" s="71" t="s">
        <v>73</v>
      </c>
      <c r="B68" s="71">
        <v>340</v>
      </c>
      <c r="C68" s="306">
        <v>1133</v>
      </c>
      <c r="D68" s="128">
        <v>9.4</v>
      </c>
      <c r="E68" s="121">
        <f>ROUND(F68/B68,0)</f>
        <v>31</v>
      </c>
      <c r="F68" s="3">
        <f>ROUND(C68*D68,0)</f>
        <v>10650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</row>
    <row r="69" spans="1:176" s="58" customFormat="1" ht="16.5" customHeight="1" x14ac:dyDescent="0.25">
      <c r="A69" s="71" t="s">
        <v>57</v>
      </c>
      <c r="B69" s="71">
        <v>340</v>
      </c>
      <c r="C69" s="306">
        <v>924</v>
      </c>
      <c r="D69" s="128">
        <v>10</v>
      </c>
      <c r="E69" s="121">
        <f t="shared" ref="E69:E71" si="6">ROUND(F69/B69,0)</f>
        <v>27</v>
      </c>
      <c r="F69" s="3">
        <f t="shared" ref="F69:F71" si="7">ROUND(C69*D69,0)</f>
        <v>9240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</row>
    <row r="70" spans="1:176" s="58" customFormat="1" ht="16.5" customHeight="1" x14ac:dyDescent="0.25">
      <c r="A70" s="71" t="s">
        <v>74</v>
      </c>
      <c r="B70" s="71">
        <v>330</v>
      </c>
      <c r="C70" s="306">
        <v>497</v>
      </c>
      <c r="D70" s="128">
        <v>8.8000000000000007</v>
      </c>
      <c r="E70" s="121">
        <f t="shared" si="6"/>
        <v>13</v>
      </c>
      <c r="F70" s="3">
        <f t="shared" si="7"/>
        <v>4374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</row>
    <row r="71" spans="1:176" s="58" customFormat="1" ht="16.5" customHeight="1" x14ac:dyDescent="0.25">
      <c r="A71" s="71" t="s">
        <v>23</v>
      </c>
      <c r="B71" s="71">
        <v>340</v>
      </c>
      <c r="C71" s="306">
        <v>205</v>
      </c>
      <c r="D71" s="128">
        <v>6.1</v>
      </c>
      <c r="E71" s="121">
        <f t="shared" si="6"/>
        <v>4</v>
      </c>
      <c r="F71" s="3">
        <f t="shared" si="7"/>
        <v>1251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</row>
    <row r="72" spans="1:176" s="58" customFormat="1" ht="16.5" customHeight="1" x14ac:dyDescent="0.25">
      <c r="A72" s="66" t="s">
        <v>5</v>
      </c>
      <c r="B72" s="66"/>
      <c r="C72" s="307">
        <f>SUM(C68:C71)</f>
        <v>2759</v>
      </c>
      <c r="D72" s="130">
        <f>F72/C72</f>
        <v>9.2479159115621599</v>
      </c>
      <c r="E72" s="59">
        <f t="shared" ref="E72:F72" si="8">SUM(E68:E71)</f>
        <v>75</v>
      </c>
      <c r="F72" s="59">
        <f t="shared" si="8"/>
        <v>25515</v>
      </c>
      <c r="G72" s="308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</row>
    <row r="73" spans="1:176" s="24" customFormat="1" hidden="1" x14ac:dyDescent="0.25">
      <c r="A73" s="4" t="s">
        <v>219</v>
      </c>
      <c r="B73" s="5">
        <v>350</v>
      </c>
      <c r="C73" s="17"/>
      <c r="D73" s="18"/>
      <c r="E73" s="3"/>
      <c r="F73" s="17"/>
    </row>
    <row r="74" spans="1:176" s="24" customFormat="1" ht="14.25" hidden="1" x14ac:dyDescent="0.2">
      <c r="A74" s="19" t="s">
        <v>220</v>
      </c>
      <c r="B74" s="20"/>
      <c r="C74" s="23">
        <f t="shared" ref="C74" si="9">C72+C73</f>
        <v>2759</v>
      </c>
      <c r="D74" s="21" t="e">
        <f>#REF!/#REF!</f>
        <v>#REF!</v>
      </c>
      <c r="E74" s="23">
        <f t="shared" ref="E74:F74" si="10">E72+E73</f>
        <v>75</v>
      </c>
      <c r="F74" s="23">
        <f t="shared" si="10"/>
        <v>25515</v>
      </c>
    </row>
    <row r="75" spans="1:176" s="58" customFormat="1" x14ac:dyDescent="0.25">
      <c r="A75" s="25" t="s">
        <v>227</v>
      </c>
      <c r="B75" s="25"/>
      <c r="C75" s="89"/>
      <c r="D75" s="269"/>
      <c r="E75" s="269"/>
      <c r="F75" s="57"/>
    </row>
    <row r="76" spans="1:176" s="58" customFormat="1" x14ac:dyDescent="0.25">
      <c r="A76" s="27" t="s">
        <v>123</v>
      </c>
      <c r="B76" s="59"/>
      <c r="C76" s="57">
        <f>SUM(C78,C79,C80,C81)+C77/2.7</f>
        <v>37833.333333333336</v>
      </c>
      <c r="D76" s="269"/>
      <c r="E76" s="269"/>
      <c r="F76" s="57"/>
    </row>
    <row r="77" spans="1:176" s="58" customFormat="1" x14ac:dyDescent="0.25">
      <c r="A77" s="27" t="s">
        <v>327</v>
      </c>
      <c r="B77" s="30"/>
      <c r="C77" s="3">
        <v>6300</v>
      </c>
      <c r="D77" s="30"/>
      <c r="E77" s="30"/>
      <c r="F77" s="30"/>
    </row>
    <row r="78" spans="1:176" s="58" customFormat="1" x14ac:dyDescent="0.25">
      <c r="A78" s="60" t="s">
        <v>228</v>
      </c>
      <c r="B78" s="59"/>
      <c r="C78" s="57"/>
      <c r="D78" s="269"/>
      <c r="E78" s="269"/>
      <c r="F78" s="57"/>
    </row>
    <row r="79" spans="1:176" s="58" customFormat="1" ht="30" x14ac:dyDescent="0.25">
      <c r="A79" s="60" t="s">
        <v>229</v>
      </c>
      <c r="B79" s="59"/>
      <c r="C79" s="57">
        <v>9000</v>
      </c>
      <c r="D79" s="269"/>
      <c r="E79" s="269"/>
      <c r="F79" s="57"/>
    </row>
    <row r="80" spans="1:176" s="58" customFormat="1" ht="30" x14ac:dyDescent="0.25">
      <c r="A80" s="60" t="s">
        <v>230</v>
      </c>
      <c r="B80" s="59"/>
      <c r="C80" s="57">
        <v>500</v>
      </c>
      <c r="D80" s="269"/>
      <c r="E80" s="269"/>
      <c r="F80" s="57"/>
    </row>
    <row r="81" spans="1:176" s="58" customFormat="1" x14ac:dyDescent="0.25">
      <c r="A81" s="27" t="s">
        <v>231</v>
      </c>
      <c r="B81" s="59"/>
      <c r="C81" s="57">
        <v>26000</v>
      </c>
      <c r="D81" s="269"/>
      <c r="E81" s="269"/>
      <c r="F81" s="57"/>
    </row>
    <row r="82" spans="1:176" s="58" customFormat="1" ht="45" x14ac:dyDescent="0.25">
      <c r="A82" s="27" t="s">
        <v>326</v>
      </c>
      <c r="B82" s="59"/>
      <c r="C82" s="17">
        <v>5225</v>
      </c>
      <c r="D82" s="57"/>
      <c r="E82" s="57"/>
      <c r="F82" s="57"/>
      <c r="G82" s="90"/>
    </row>
    <row r="83" spans="1:176" s="58" customFormat="1" x14ac:dyDescent="0.25">
      <c r="A83" s="28" t="s">
        <v>121</v>
      </c>
      <c r="B83" s="25"/>
      <c r="C83" s="17">
        <f>C84+C85</f>
        <v>96999.823529411762</v>
      </c>
      <c r="D83" s="25"/>
      <c r="E83" s="25"/>
      <c r="F83" s="2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</row>
    <row r="84" spans="1:176" s="58" customFormat="1" x14ac:dyDescent="0.25">
      <c r="A84" s="28" t="s">
        <v>298</v>
      </c>
      <c r="B84" s="25"/>
      <c r="C84" s="17">
        <v>81741</v>
      </c>
      <c r="D84" s="25"/>
      <c r="E84" s="25"/>
      <c r="F84" s="25"/>
      <c r="G84" s="115"/>
      <c r="H84" s="115"/>
      <c r="I84" s="147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</row>
    <row r="85" spans="1:176" s="58" customFormat="1" x14ac:dyDescent="0.25">
      <c r="A85" s="28" t="s">
        <v>300</v>
      </c>
      <c r="B85" s="25"/>
      <c r="C85" s="3">
        <f>C86/8.5</f>
        <v>15258.823529411764</v>
      </c>
      <c r="D85" s="25"/>
      <c r="E85" s="25"/>
      <c r="F85" s="2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</row>
    <row r="86" spans="1:176" s="58" customFormat="1" x14ac:dyDescent="0.25">
      <c r="A86" s="55" t="s">
        <v>299</v>
      </c>
      <c r="B86" s="57"/>
      <c r="C86" s="17">
        <v>129700</v>
      </c>
      <c r="D86" s="269"/>
      <c r="E86" s="269"/>
      <c r="F86" s="57"/>
    </row>
    <row r="87" spans="1:176" s="58" customFormat="1" x14ac:dyDescent="0.25">
      <c r="A87" s="61" t="s">
        <v>232</v>
      </c>
      <c r="B87" s="62"/>
      <c r="C87" s="59">
        <f>C76+ROUND(C84*3.2,0)+C86/3.9</f>
        <v>332660.74358974356</v>
      </c>
      <c r="D87" s="269"/>
      <c r="E87" s="269"/>
      <c r="F87" s="57"/>
    </row>
    <row r="88" spans="1:176" s="58" customFormat="1" x14ac:dyDescent="0.25">
      <c r="A88" s="25" t="s">
        <v>163</v>
      </c>
      <c r="B88" s="26"/>
      <c r="C88" s="3"/>
      <c r="D88" s="269"/>
      <c r="E88" s="269"/>
      <c r="F88" s="57"/>
    </row>
    <row r="89" spans="1:176" s="58" customFormat="1" x14ac:dyDescent="0.25">
      <c r="A89" s="27" t="s">
        <v>123</v>
      </c>
      <c r="B89" s="26"/>
      <c r="C89" s="3">
        <f>SUM(C90,C91,C98,C104,C105,C106)</f>
        <v>73100.106382978731</v>
      </c>
      <c r="D89" s="269"/>
      <c r="E89" s="269"/>
      <c r="F89" s="57"/>
    </row>
    <row r="90" spans="1:176" s="58" customFormat="1" x14ac:dyDescent="0.25">
      <c r="A90" s="27" t="s">
        <v>228</v>
      </c>
      <c r="B90" s="26"/>
      <c r="C90" s="3"/>
      <c r="D90" s="269"/>
      <c r="E90" s="269"/>
      <c r="F90" s="57"/>
    </row>
    <row r="91" spans="1:176" s="58" customFormat="1" ht="30" x14ac:dyDescent="0.25">
      <c r="A91" s="60" t="s">
        <v>233</v>
      </c>
      <c r="B91" s="26"/>
      <c r="C91" s="3">
        <f>C92+C93+C94+C96</f>
        <v>16758</v>
      </c>
      <c r="D91" s="269"/>
      <c r="E91" s="269"/>
      <c r="F91" s="57"/>
    </row>
    <row r="92" spans="1:176" s="58" customFormat="1" x14ac:dyDescent="0.25">
      <c r="A92" s="64" t="s">
        <v>234</v>
      </c>
      <c r="B92" s="26"/>
      <c r="C92" s="57">
        <v>11035</v>
      </c>
      <c r="D92" s="269"/>
      <c r="E92" s="269"/>
      <c r="F92" s="57"/>
    </row>
    <row r="93" spans="1:176" s="58" customFormat="1" x14ac:dyDescent="0.25">
      <c r="A93" s="64" t="s">
        <v>235</v>
      </c>
      <c r="B93" s="26"/>
      <c r="C93" s="57">
        <v>3311</v>
      </c>
      <c r="D93" s="269"/>
      <c r="E93" s="269"/>
      <c r="F93" s="57"/>
    </row>
    <row r="94" spans="1:176" s="58" customFormat="1" ht="30" x14ac:dyDescent="0.25">
      <c r="A94" s="64" t="s">
        <v>236</v>
      </c>
      <c r="B94" s="26"/>
      <c r="C94" s="57">
        <v>612</v>
      </c>
      <c r="D94" s="269"/>
      <c r="E94" s="269"/>
      <c r="F94" s="57"/>
    </row>
    <row r="95" spans="1:176" s="58" customFormat="1" x14ac:dyDescent="0.25">
      <c r="A95" s="64" t="s">
        <v>237</v>
      </c>
      <c r="B95" s="26"/>
      <c r="C95" s="57">
        <v>68</v>
      </c>
      <c r="D95" s="269"/>
      <c r="E95" s="269"/>
      <c r="F95" s="57"/>
    </row>
    <row r="96" spans="1:176" s="58" customFormat="1" ht="30" x14ac:dyDescent="0.25">
      <c r="A96" s="64" t="s">
        <v>238</v>
      </c>
      <c r="B96" s="26"/>
      <c r="C96" s="57">
        <v>1800</v>
      </c>
      <c r="D96" s="269"/>
      <c r="E96" s="269"/>
      <c r="F96" s="57"/>
    </row>
    <row r="97" spans="1:176" s="58" customFormat="1" x14ac:dyDescent="0.25">
      <c r="A97" s="64" t="s">
        <v>237</v>
      </c>
      <c r="B97" s="26"/>
      <c r="C97" s="91">
        <v>200</v>
      </c>
      <c r="D97" s="269"/>
      <c r="E97" s="269"/>
      <c r="F97" s="57"/>
    </row>
    <row r="98" spans="1:176" s="58" customFormat="1" ht="30" x14ac:dyDescent="0.25">
      <c r="A98" s="60" t="s">
        <v>239</v>
      </c>
      <c r="B98" s="26"/>
      <c r="C98" s="3">
        <f>SUM(C99,C100,C102)</f>
        <v>56342.106382978724</v>
      </c>
      <c r="D98" s="269"/>
      <c r="E98" s="269"/>
      <c r="F98" s="57"/>
    </row>
    <row r="99" spans="1:176" s="58" customFormat="1" ht="30" x14ac:dyDescent="0.25">
      <c r="A99" s="64" t="s">
        <v>240</v>
      </c>
      <c r="B99" s="26"/>
      <c r="C99" s="3">
        <v>2500</v>
      </c>
      <c r="D99" s="269"/>
      <c r="E99" s="269"/>
      <c r="F99" s="57"/>
    </row>
    <row r="100" spans="1:176" s="58" customFormat="1" ht="45" x14ac:dyDescent="0.25">
      <c r="A100" s="64" t="s">
        <v>241</v>
      </c>
      <c r="B100" s="26"/>
      <c r="C100" s="53">
        <v>42017</v>
      </c>
      <c r="D100" s="269"/>
      <c r="E100" s="269"/>
      <c r="F100" s="57"/>
    </row>
    <row r="101" spans="1:176" s="58" customFormat="1" x14ac:dyDescent="0.25">
      <c r="A101" s="64" t="s">
        <v>237</v>
      </c>
      <c r="B101" s="26"/>
      <c r="C101" s="53">
        <v>12100</v>
      </c>
      <c r="D101" s="269"/>
      <c r="E101" s="269"/>
      <c r="F101" s="57"/>
    </row>
    <row r="102" spans="1:176" s="58" customFormat="1" ht="45" x14ac:dyDescent="0.25">
      <c r="A102" s="64" t="s">
        <v>242</v>
      </c>
      <c r="B102" s="26"/>
      <c r="C102" s="53">
        <v>11825.106382978724</v>
      </c>
      <c r="D102" s="269"/>
      <c r="E102" s="269"/>
      <c r="F102" s="57"/>
    </row>
    <row r="103" spans="1:176" s="58" customFormat="1" x14ac:dyDescent="0.25">
      <c r="A103" s="64" t="s">
        <v>237</v>
      </c>
      <c r="B103" s="26"/>
      <c r="C103" s="53">
        <v>7850</v>
      </c>
      <c r="D103" s="269"/>
      <c r="E103" s="269"/>
      <c r="F103" s="57"/>
    </row>
    <row r="104" spans="1:176" s="58" customFormat="1" ht="45" x14ac:dyDescent="0.25">
      <c r="A104" s="60" t="s">
        <v>243</v>
      </c>
      <c r="B104" s="26"/>
      <c r="C104" s="3"/>
      <c r="D104" s="269"/>
      <c r="E104" s="269"/>
      <c r="F104" s="57"/>
    </row>
    <row r="105" spans="1:176" s="58" customFormat="1" ht="30" x14ac:dyDescent="0.25">
      <c r="A105" s="60" t="s">
        <v>244</v>
      </c>
      <c r="B105" s="26"/>
      <c r="C105" s="3"/>
      <c r="D105" s="269"/>
      <c r="E105" s="269"/>
      <c r="F105" s="57"/>
    </row>
    <row r="106" spans="1:176" s="58" customFormat="1" x14ac:dyDescent="0.25">
      <c r="A106" s="27" t="s">
        <v>245</v>
      </c>
      <c r="B106" s="26"/>
      <c r="C106" s="3"/>
      <c r="D106" s="269"/>
      <c r="E106" s="269"/>
      <c r="F106" s="57"/>
    </row>
    <row r="107" spans="1:176" s="58" customFormat="1" x14ac:dyDescent="0.25">
      <c r="A107" s="28" t="s">
        <v>121</v>
      </c>
      <c r="B107" s="59"/>
      <c r="C107" s="57"/>
      <c r="D107" s="269"/>
      <c r="E107" s="269"/>
      <c r="F107" s="57"/>
    </row>
    <row r="108" spans="1:176" s="58" customFormat="1" x14ac:dyDescent="0.25">
      <c r="A108" s="55" t="s">
        <v>160</v>
      </c>
      <c r="B108" s="59"/>
      <c r="C108" s="91"/>
      <c r="D108" s="269"/>
      <c r="E108" s="269"/>
      <c r="F108" s="57"/>
    </row>
    <row r="109" spans="1:176" s="58" customFormat="1" ht="30" x14ac:dyDescent="0.25">
      <c r="A109" s="28" t="s">
        <v>122</v>
      </c>
      <c r="B109" s="25"/>
      <c r="C109" s="3">
        <v>30000</v>
      </c>
      <c r="D109" s="25"/>
      <c r="E109" s="25"/>
      <c r="F109" s="2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</row>
    <row r="110" spans="1:176" s="58" customFormat="1" x14ac:dyDescent="0.25">
      <c r="A110" s="28" t="s">
        <v>246</v>
      </c>
      <c r="B110" s="26"/>
      <c r="C110" s="3"/>
      <c r="D110" s="269"/>
      <c r="E110" s="269"/>
      <c r="F110" s="57"/>
    </row>
    <row r="111" spans="1:176" s="58" customFormat="1" x14ac:dyDescent="0.25">
      <c r="A111" s="65"/>
      <c r="B111" s="26"/>
      <c r="C111" s="3"/>
      <c r="D111" s="269"/>
      <c r="E111" s="269"/>
      <c r="F111" s="57"/>
    </row>
    <row r="112" spans="1:176" s="58" customFormat="1" x14ac:dyDescent="0.25">
      <c r="A112" s="66" t="s">
        <v>162</v>
      </c>
      <c r="B112" s="26"/>
      <c r="C112" s="22">
        <f>C89+ROUND(C107*3.2,0)+C109</f>
        <v>103100.10638297873</v>
      </c>
      <c r="D112" s="269"/>
      <c r="E112" s="269"/>
      <c r="F112" s="57"/>
    </row>
    <row r="113" spans="1:176" s="58" customFormat="1" ht="15" customHeight="1" x14ac:dyDescent="0.25">
      <c r="A113" s="67" t="s">
        <v>161</v>
      </c>
      <c r="B113" s="26"/>
      <c r="C113" s="22">
        <f>SUM(C87,C112)</f>
        <v>435760.8499727223</v>
      </c>
      <c r="D113" s="269"/>
      <c r="E113" s="269"/>
      <c r="F113" s="57"/>
    </row>
    <row r="114" spans="1:176" s="58" customFormat="1" ht="16.5" customHeight="1" x14ac:dyDescent="0.25">
      <c r="A114" s="29" t="s">
        <v>7</v>
      </c>
      <c r="B114" s="54"/>
      <c r="C114" s="309"/>
      <c r="D114" s="54"/>
      <c r="E114" s="54"/>
      <c r="F114" s="5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</row>
    <row r="115" spans="1:176" s="58" customFormat="1" ht="16.5" customHeight="1" x14ac:dyDescent="0.25">
      <c r="A115" s="54" t="s">
        <v>145</v>
      </c>
      <c r="B115" s="54"/>
      <c r="C115" s="309"/>
      <c r="D115" s="54"/>
      <c r="E115" s="54"/>
      <c r="F115" s="5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</row>
    <row r="116" spans="1:176" s="58" customFormat="1" ht="16.5" customHeight="1" x14ac:dyDescent="0.25">
      <c r="A116" s="71" t="s">
        <v>73</v>
      </c>
      <c r="B116" s="71">
        <v>300</v>
      </c>
      <c r="C116" s="306">
        <v>291</v>
      </c>
      <c r="D116" s="128">
        <v>10</v>
      </c>
      <c r="E116" s="121">
        <f>ROUND(F116/B116,0)</f>
        <v>10</v>
      </c>
      <c r="F116" s="3">
        <f>ROUND(C116*D116,0)</f>
        <v>2910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</row>
    <row r="117" spans="1:176" s="58" customFormat="1" ht="16.5" customHeight="1" x14ac:dyDescent="0.25">
      <c r="A117" s="71" t="s">
        <v>23</v>
      </c>
      <c r="B117" s="71">
        <v>300</v>
      </c>
      <c r="C117" s="309">
        <v>100</v>
      </c>
      <c r="D117" s="128">
        <v>3</v>
      </c>
      <c r="E117" s="121">
        <f t="shared" ref="E117:E118" si="11">ROUND(F117/B117,0)</f>
        <v>1</v>
      </c>
      <c r="F117" s="3">
        <f t="shared" ref="F117:F118" si="12">ROUND(C117*D117,0)</f>
        <v>300</v>
      </c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</row>
    <row r="118" spans="1:176" s="58" customFormat="1" ht="16.5" customHeight="1" x14ac:dyDescent="0.25">
      <c r="A118" s="71" t="s">
        <v>74</v>
      </c>
      <c r="B118" s="71">
        <v>300</v>
      </c>
      <c r="C118" s="309">
        <v>300</v>
      </c>
      <c r="D118" s="128">
        <v>8.6999999999999993</v>
      </c>
      <c r="E118" s="121">
        <f t="shared" si="11"/>
        <v>9</v>
      </c>
      <c r="F118" s="3">
        <f t="shared" si="12"/>
        <v>2610</v>
      </c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</row>
    <row r="119" spans="1:176" s="58" customFormat="1" ht="16.5" customHeight="1" x14ac:dyDescent="0.25">
      <c r="A119" s="43" t="s">
        <v>9</v>
      </c>
      <c r="B119" s="54"/>
      <c r="C119" s="310">
        <f>SUM(C116:C118)</f>
        <v>691</v>
      </c>
      <c r="D119" s="130">
        <f>F119/C119</f>
        <v>8.4225759768451525</v>
      </c>
      <c r="E119" s="310">
        <f t="shared" ref="E119:F119" si="13">SUM(E116:E118)</f>
        <v>20</v>
      </c>
      <c r="F119" s="311">
        <f t="shared" si="13"/>
        <v>5820</v>
      </c>
      <c r="G119" s="308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</row>
    <row r="120" spans="1:176" s="58" customFormat="1" ht="16.5" customHeight="1" x14ac:dyDescent="0.25">
      <c r="A120" s="54" t="s">
        <v>20</v>
      </c>
      <c r="B120" s="54"/>
      <c r="C120" s="310"/>
      <c r="D120" s="124"/>
      <c r="E120" s="310"/>
      <c r="F120" s="311"/>
      <c r="G120" s="308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</row>
    <row r="121" spans="1:176" s="58" customFormat="1" ht="16.5" customHeight="1" x14ac:dyDescent="0.25">
      <c r="A121" s="1" t="s">
        <v>37</v>
      </c>
      <c r="B121" s="2">
        <v>240</v>
      </c>
      <c r="C121" s="57">
        <v>674</v>
      </c>
      <c r="D121" s="128">
        <v>8</v>
      </c>
      <c r="E121" s="121">
        <f>ROUND(F121/B121,0)</f>
        <v>22</v>
      </c>
      <c r="F121" s="3">
        <f>ROUND(C121*D121,0)</f>
        <v>5392</v>
      </c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</row>
    <row r="122" spans="1:176" s="58" customFormat="1" ht="16.5" customHeight="1" x14ac:dyDescent="0.25">
      <c r="A122" s="1" t="s">
        <v>26</v>
      </c>
      <c r="B122" s="102">
        <v>240</v>
      </c>
      <c r="C122" s="135">
        <v>20</v>
      </c>
      <c r="D122" s="128">
        <v>8</v>
      </c>
      <c r="E122" s="136">
        <f>ROUND(F122/B122,0)</f>
        <v>1</v>
      </c>
      <c r="F122" s="136">
        <f>ROUND(C122*D122,0)</f>
        <v>160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</row>
    <row r="123" spans="1:176" s="58" customFormat="1" ht="16.5" customHeight="1" x14ac:dyDescent="0.25">
      <c r="A123" s="265" t="s">
        <v>147</v>
      </c>
      <c r="B123" s="102"/>
      <c r="C123" s="136">
        <f>SUM(C121:C122)</f>
        <v>694</v>
      </c>
      <c r="D123" s="130">
        <f t="shared" ref="D123:D124" si="14">F123/C123</f>
        <v>8</v>
      </c>
      <c r="E123" s="136">
        <f t="shared" ref="E123:F123" si="15">SUM(E121:E122)</f>
        <v>23</v>
      </c>
      <c r="F123" s="136">
        <f t="shared" si="15"/>
        <v>5552</v>
      </c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</row>
    <row r="124" spans="1:176" s="58" customFormat="1" ht="16.5" customHeight="1" x14ac:dyDescent="0.25">
      <c r="A124" s="36" t="s">
        <v>118</v>
      </c>
      <c r="B124" s="113"/>
      <c r="C124" s="59">
        <f>C119+C123</f>
        <v>1385</v>
      </c>
      <c r="D124" s="130">
        <f t="shared" si="14"/>
        <v>8.2108303249097467</v>
      </c>
      <c r="E124" s="59">
        <f>E119+E123</f>
        <v>43</v>
      </c>
      <c r="F124" s="59">
        <f>F119+F123</f>
        <v>11372</v>
      </c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</row>
    <row r="125" spans="1:176" ht="18.75" customHeight="1" x14ac:dyDescent="0.25">
      <c r="A125" s="266" t="s">
        <v>93</v>
      </c>
      <c r="B125" s="146"/>
      <c r="C125" s="59">
        <f>C126+C128</f>
        <v>12010</v>
      </c>
      <c r="D125" s="93"/>
      <c r="E125" s="146"/>
      <c r="F125" s="146"/>
    </row>
    <row r="126" spans="1:176" x14ac:dyDescent="0.25">
      <c r="A126" s="251" t="s">
        <v>179</v>
      </c>
      <c r="B126" s="153"/>
      <c r="C126" s="59">
        <f>C127</f>
        <v>12000</v>
      </c>
      <c r="D126" s="71"/>
      <c r="E126" s="267"/>
      <c r="F126" s="153"/>
    </row>
    <row r="127" spans="1:176" x14ac:dyDescent="0.25">
      <c r="A127" s="155" t="s">
        <v>180</v>
      </c>
      <c r="B127" s="153"/>
      <c r="C127" s="312">
        <v>12000</v>
      </c>
      <c r="D127" s="153"/>
      <c r="E127" s="153"/>
      <c r="F127" s="153"/>
    </row>
    <row r="128" spans="1:176" x14ac:dyDescent="0.25">
      <c r="A128" s="154" t="s">
        <v>181</v>
      </c>
      <c r="B128" s="153"/>
      <c r="C128" s="313">
        <f>C129+C130</f>
        <v>10</v>
      </c>
      <c r="D128" s="153"/>
      <c r="E128" s="153"/>
      <c r="F128" s="153"/>
    </row>
    <row r="129" spans="1:176" ht="30" x14ac:dyDescent="0.25">
      <c r="A129" s="155" t="s">
        <v>182</v>
      </c>
      <c r="B129" s="153"/>
      <c r="C129" s="157">
        <v>10</v>
      </c>
      <c r="D129" s="153"/>
      <c r="E129" s="153"/>
      <c r="F129" s="153"/>
    </row>
    <row r="130" spans="1:176" ht="15.75" thickBot="1" x14ac:dyDescent="0.3">
      <c r="A130" s="158" t="s">
        <v>183</v>
      </c>
      <c r="B130" s="159"/>
      <c r="C130" s="159"/>
      <c r="D130" s="159"/>
      <c r="E130" s="159"/>
      <c r="F130" s="159"/>
    </row>
    <row r="131" spans="1:176" s="58" customFormat="1" ht="16.5" customHeight="1" thickBot="1" x14ac:dyDescent="0.3">
      <c r="A131" s="139" t="s">
        <v>10</v>
      </c>
      <c r="B131" s="139"/>
      <c r="C131" s="139"/>
      <c r="D131" s="139"/>
      <c r="E131" s="139"/>
      <c r="F131" s="139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35433070866141736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1"/>
  <sheetViews>
    <sheetView zoomScale="90" zoomScaleNormal="90" zoomScaleSheetLayoutView="7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B34" sqref="B34"/>
    </sheetView>
  </sheetViews>
  <sheetFormatPr defaultColWidth="9.140625" defaultRowHeight="15" x14ac:dyDescent="0.25"/>
  <cols>
    <col min="1" max="1" width="3" style="78" hidden="1" customWidth="1"/>
    <col min="2" max="2" width="47.85546875" style="115" customWidth="1"/>
    <col min="3" max="3" width="11.140625" style="115" customWidth="1"/>
    <col min="4" max="4" width="13.85546875" style="115" customWidth="1"/>
    <col min="5" max="5" width="13.5703125" style="78" customWidth="1"/>
    <col min="6" max="6" width="13" style="78" bestFit="1" customWidth="1"/>
    <col min="7" max="7" width="12.140625" style="78" customWidth="1"/>
    <col min="8" max="8" width="13" style="549" customWidth="1"/>
    <col min="9" max="16384" width="9.140625" style="78"/>
  </cols>
  <sheetData>
    <row r="1" spans="1:9" s="546" customFormat="1" ht="126" hidden="1" x14ac:dyDescent="0.25">
      <c r="B1" s="80"/>
      <c r="C1" s="81"/>
      <c r="D1" s="81"/>
      <c r="F1" s="547" t="s">
        <v>325</v>
      </c>
      <c r="H1" s="548"/>
    </row>
    <row r="2" spans="1:9" s="546" customFormat="1" ht="14.25" customHeight="1" x14ac:dyDescent="0.25">
      <c r="B2" s="925" t="s">
        <v>336</v>
      </c>
      <c r="C2" s="926"/>
      <c r="D2" s="926"/>
      <c r="E2" s="926"/>
      <c r="F2" s="926"/>
      <c r="G2" s="926"/>
      <c r="H2" s="548"/>
    </row>
    <row r="3" spans="1:9" ht="27" customHeight="1" thickBot="1" x14ac:dyDescent="0.3">
      <c r="B3" s="927"/>
      <c r="C3" s="927"/>
      <c r="D3" s="927"/>
      <c r="E3" s="927"/>
      <c r="F3" s="927"/>
      <c r="G3" s="927"/>
    </row>
    <row r="4" spans="1:9" ht="34.5" customHeight="1" x14ac:dyDescent="0.3">
      <c r="B4" s="8" t="s">
        <v>187</v>
      </c>
      <c r="C4" s="916" t="s">
        <v>1</v>
      </c>
      <c r="D4" s="928" t="s">
        <v>294</v>
      </c>
      <c r="E4" s="922" t="s">
        <v>0</v>
      </c>
      <c r="F4" s="916" t="s">
        <v>2</v>
      </c>
      <c r="G4" s="919" t="s">
        <v>226</v>
      </c>
    </row>
    <row r="5" spans="1:9" ht="15.75" customHeight="1" x14ac:dyDescent="0.3">
      <c r="B5" s="9"/>
      <c r="C5" s="917"/>
      <c r="D5" s="929"/>
      <c r="E5" s="923"/>
      <c r="F5" s="917"/>
      <c r="G5" s="920"/>
    </row>
    <row r="6" spans="1:9" ht="24" customHeight="1" thickBot="1" x14ac:dyDescent="0.3">
      <c r="B6" s="10" t="s">
        <v>3</v>
      </c>
      <c r="C6" s="918"/>
      <c r="D6" s="930"/>
      <c r="E6" s="924"/>
      <c r="F6" s="918"/>
      <c r="G6" s="921"/>
      <c r="H6" s="550"/>
      <c r="I6" s="373"/>
    </row>
    <row r="7" spans="1:9" s="6" customFormat="1" ht="15.75" thickBot="1" x14ac:dyDescent="0.3">
      <c r="B7" s="12">
        <v>1</v>
      </c>
      <c r="C7" s="13">
        <v>2</v>
      </c>
      <c r="D7" s="13">
        <v>3</v>
      </c>
      <c r="E7" s="376">
        <v>4</v>
      </c>
      <c r="F7" s="376">
        <v>5</v>
      </c>
      <c r="G7" s="376">
        <v>6</v>
      </c>
      <c r="H7" s="551"/>
    </row>
    <row r="8" spans="1:9" s="82" customFormat="1" x14ac:dyDescent="0.25">
      <c r="A8" s="82">
        <v>1</v>
      </c>
      <c r="B8" s="552"/>
      <c r="C8" s="553"/>
      <c r="D8" s="553"/>
      <c r="E8" s="323"/>
      <c r="F8" s="323"/>
      <c r="G8" s="323"/>
      <c r="H8" s="554"/>
    </row>
    <row r="9" spans="1:9" s="82" customFormat="1" x14ac:dyDescent="0.25">
      <c r="A9" s="82">
        <v>1</v>
      </c>
      <c r="B9" s="555" t="s">
        <v>198</v>
      </c>
      <c r="C9" s="2"/>
      <c r="D9" s="339"/>
      <c r="E9" s="3"/>
      <c r="F9" s="3"/>
      <c r="G9" s="3"/>
      <c r="H9" s="554"/>
    </row>
    <row r="10" spans="1:9" s="82" customFormat="1" x14ac:dyDescent="0.25">
      <c r="A10" s="82">
        <v>1</v>
      </c>
      <c r="B10" s="83" t="s">
        <v>4</v>
      </c>
      <c r="C10" s="2"/>
      <c r="D10" s="339"/>
      <c r="E10" s="3"/>
      <c r="F10" s="3"/>
      <c r="G10" s="3"/>
      <c r="H10" s="554"/>
    </row>
    <row r="11" spans="1:9" s="82" customFormat="1" x14ac:dyDescent="0.25">
      <c r="A11" s="82">
        <v>1</v>
      </c>
      <c r="B11" s="71" t="s">
        <v>8</v>
      </c>
      <c r="C11" s="2">
        <v>340</v>
      </c>
      <c r="D11" s="3">
        <v>3140</v>
      </c>
      <c r="E11" s="72">
        <v>6.8</v>
      </c>
      <c r="F11" s="3">
        <f>ROUND(G11/C11,0)</f>
        <v>63</v>
      </c>
      <c r="G11" s="3">
        <f>ROUND(D11*E11,0)</f>
        <v>21352</v>
      </c>
      <c r="H11" s="554"/>
    </row>
    <row r="12" spans="1:9" s="82" customFormat="1" x14ac:dyDescent="0.25">
      <c r="A12" s="82">
        <v>1</v>
      </c>
      <c r="B12" s="1" t="s">
        <v>105</v>
      </c>
      <c r="C12" s="2">
        <v>340</v>
      </c>
      <c r="D12" s="3">
        <v>1506</v>
      </c>
      <c r="E12" s="72">
        <v>6.7</v>
      </c>
      <c r="F12" s="3">
        <f>ROUND(G12/C12,0)</f>
        <v>30</v>
      </c>
      <c r="G12" s="3">
        <f>ROUND(D12*E12,0)</f>
        <v>10090</v>
      </c>
      <c r="H12" s="554"/>
    </row>
    <row r="13" spans="1:9" x14ac:dyDescent="0.25">
      <c r="A13" s="82">
        <v>1</v>
      </c>
      <c r="B13" s="66" t="s">
        <v>5</v>
      </c>
      <c r="C13" s="26"/>
      <c r="D13" s="22">
        <f>SUM(D11:D12)</f>
        <v>4646</v>
      </c>
      <c r="E13" s="21">
        <f>G13/D13</f>
        <v>6.7675419715884635</v>
      </c>
      <c r="F13" s="22">
        <f>SUM(F11:F12)</f>
        <v>93</v>
      </c>
      <c r="G13" s="22">
        <f>SUM(G11:G12)</f>
        <v>31442</v>
      </c>
    </row>
    <row r="14" spans="1:9" x14ac:dyDescent="0.25">
      <c r="A14" s="82">
        <v>1</v>
      </c>
      <c r="B14" s="25" t="s">
        <v>6</v>
      </c>
      <c r="C14" s="556"/>
      <c r="D14" s="557"/>
      <c r="E14" s="558"/>
      <c r="F14" s="335"/>
      <c r="G14" s="557"/>
    </row>
    <row r="15" spans="1:9" x14ac:dyDescent="0.25">
      <c r="A15" s="82">
        <v>1</v>
      </c>
      <c r="B15" s="27" t="s">
        <v>123</v>
      </c>
      <c r="C15" s="556"/>
      <c r="D15" s="557"/>
      <c r="E15" s="558"/>
      <c r="F15" s="335"/>
      <c r="G15" s="557"/>
    </row>
    <row r="16" spans="1:9" x14ac:dyDescent="0.25">
      <c r="A16" s="82">
        <v>1</v>
      </c>
      <c r="B16" s="28" t="s">
        <v>121</v>
      </c>
      <c r="C16" s="556"/>
      <c r="D16" s="557"/>
      <c r="E16" s="558"/>
      <c r="F16" s="335"/>
      <c r="G16" s="557"/>
    </row>
    <row r="17" spans="1:7" ht="30" x14ac:dyDescent="0.25">
      <c r="A17" s="82">
        <v>1</v>
      </c>
      <c r="B17" s="28" t="s">
        <v>122</v>
      </c>
      <c r="C17" s="556"/>
      <c r="D17" s="559">
        <v>6000</v>
      </c>
      <c r="E17" s="558"/>
      <c r="F17" s="335"/>
      <c r="G17" s="557"/>
    </row>
    <row r="18" spans="1:7" x14ac:dyDescent="0.25">
      <c r="A18" s="82">
        <v>1</v>
      </c>
      <c r="B18" s="418" t="s">
        <v>161</v>
      </c>
      <c r="C18" s="556"/>
      <c r="D18" s="560">
        <f>D17</f>
        <v>6000</v>
      </c>
      <c r="E18" s="558"/>
      <c r="F18" s="335"/>
      <c r="G18" s="557"/>
    </row>
    <row r="19" spans="1:7" x14ac:dyDescent="0.25">
      <c r="A19" s="82">
        <v>1</v>
      </c>
      <c r="B19" s="43" t="s">
        <v>7</v>
      </c>
      <c r="C19" s="84"/>
      <c r="D19" s="561"/>
      <c r="E19" s="561"/>
      <c r="F19" s="561"/>
      <c r="G19" s="561"/>
    </row>
    <row r="20" spans="1:7" x14ac:dyDescent="0.25">
      <c r="A20" s="82">
        <v>1</v>
      </c>
      <c r="B20" s="54" t="s">
        <v>145</v>
      </c>
      <c r="C20" s="84"/>
      <c r="D20" s="561"/>
      <c r="E20" s="561"/>
      <c r="F20" s="561"/>
      <c r="G20" s="561"/>
    </row>
    <row r="21" spans="1:7" x14ac:dyDescent="0.25">
      <c r="A21" s="82">
        <v>1</v>
      </c>
      <c r="B21" s="85" t="s">
        <v>8</v>
      </c>
      <c r="C21" s="84">
        <v>300</v>
      </c>
      <c r="D21" s="561">
        <v>710</v>
      </c>
      <c r="E21" s="86">
        <v>7</v>
      </c>
      <c r="F21" s="561">
        <f>ROUND(G21/C21,0)</f>
        <v>17</v>
      </c>
      <c r="G21" s="3">
        <f>ROUND(D21*E21,0)</f>
        <v>4970</v>
      </c>
    </row>
    <row r="22" spans="1:7" x14ac:dyDescent="0.25">
      <c r="A22" s="82">
        <v>1</v>
      </c>
      <c r="B22" s="85" t="s">
        <v>105</v>
      </c>
      <c r="C22" s="84">
        <v>300</v>
      </c>
      <c r="D22" s="561">
        <v>460</v>
      </c>
      <c r="E22" s="86">
        <v>7</v>
      </c>
      <c r="F22" s="561">
        <f>ROUND(G22/C22,0)</f>
        <v>11</v>
      </c>
      <c r="G22" s="3">
        <f>ROUND(D22*E22,0)</f>
        <v>3220</v>
      </c>
    </row>
    <row r="23" spans="1:7" x14ac:dyDescent="0.25">
      <c r="A23" s="82">
        <v>1</v>
      </c>
      <c r="B23" s="562" t="s">
        <v>9</v>
      </c>
      <c r="C23" s="84"/>
      <c r="D23" s="563">
        <f>D21+D22</f>
        <v>1170</v>
      </c>
      <c r="E23" s="21">
        <f t="shared" ref="E23:E24" si="0">G23/D23</f>
        <v>7</v>
      </c>
      <c r="F23" s="563">
        <f>F21+F22</f>
        <v>28</v>
      </c>
      <c r="G23" s="563">
        <f>G21+G22</f>
        <v>8190</v>
      </c>
    </row>
    <row r="24" spans="1:7" ht="16.5" customHeight="1" x14ac:dyDescent="0.25">
      <c r="A24" s="82">
        <v>1</v>
      </c>
      <c r="B24" s="87" t="s">
        <v>119</v>
      </c>
      <c r="C24" s="564"/>
      <c r="D24" s="563">
        <f>D23</f>
        <v>1170</v>
      </c>
      <c r="E24" s="21">
        <f t="shared" si="0"/>
        <v>7</v>
      </c>
      <c r="F24" s="563">
        <f t="shared" ref="F24:G24" si="1">F23</f>
        <v>28</v>
      </c>
      <c r="G24" s="563">
        <f t="shared" si="1"/>
        <v>8190</v>
      </c>
    </row>
    <row r="25" spans="1:7" ht="15.75" thickBot="1" x14ac:dyDescent="0.3">
      <c r="A25" s="82">
        <v>1</v>
      </c>
      <c r="B25" s="565" t="s">
        <v>10</v>
      </c>
      <c r="C25" s="566"/>
      <c r="D25" s="567"/>
      <c r="E25" s="567"/>
      <c r="F25" s="567"/>
      <c r="G25" s="567"/>
    </row>
    <row r="26" spans="1:7" ht="13.5" customHeight="1" x14ac:dyDescent="0.25">
      <c r="A26" s="82">
        <v>1</v>
      </c>
      <c r="B26" s="88"/>
      <c r="C26" s="568"/>
      <c r="D26" s="569"/>
      <c r="E26" s="569"/>
      <c r="F26" s="569"/>
      <c r="G26" s="569"/>
    </row>
    <row r="27" spans="1:7" ht="32.25" customHeight="1" x14ac:dyDescent="0.25">
      <c r="A27" s="82">
        <v>1</v>
      </c>
      <c r="B27" s="76" t="s">
        <v>96</v>
      </c>
      <c r="C27" s="2"/>
      <c r="D27" s="3"/>
      <c r="E27" s="3"/>
      <c r="F27" s="3"/>
      <c r="G27" s="3"/>
    </row>
    <row r="28" spans="1:7" x14ac:dyDescent="0.25">
      <c r="A28" s="82">
        <v>1</v>
      </c>
      <c r="B28" s="83" t="s">
        <v>4</v>
      </c>
      <c r="C28" s="2"/>
      <c r="D28" s="3"/>
      <c r="E28" s="3"/>
      <c r="F28" s="3"/>
      <c r="G28" s="3"/>
    </row>
    <row r="29" spans="1:7" x14ac:dyDescent="0.25">
      <c r="A29" s="82">
        <v>1</v>
      </c>
      <c r="B29" s="71" t="s">
        <v>21</v>
      </c>
      <c r="C29" s="2">
        <v>340</v>
      </c>
      <c r="D29" s="3">
        <v>1700</v>
      </c>
      <c r="E29" s="72">
        <v>11</v>
      </c>
      <c r="F29" s="3">
        <f t="shared" ref="F29:F37" si="2">ROUND(G29/C29,0)</f>
        <v>55</v>
      </c>
      <c r="G29" s="3">
        <f t="shared" ref="G29:G37" si="3">ROUND(D29*E29,0)</f>
        <v>18700</v>
      </c>
    </row>
    <row r="30" spans="1:7" x14ac:dyDescent="0.25">
      <c r="A30" s="82">
        <v>1</v>
      </c>
      <c r="B30" s="71" t="s">
        <v>11</v>
      </c>
      <c r="C30" s="2">
        <v>340</v>
      </c>
      <c r="D30" s="3">
        <v>1600</v>
      </c>
      <c r="E30" s="72">
        <v>9.1</v>
      </c>
      <c r="F30" s="3">
        <f t="shared" si="2"/>
        <v>43</v>
      </c>
      <c r="G30" s="3">
        <f t="shared" si="3"/>
        <v>14560</v>
      </c>
    </row>
    <row r="31" spans="1:7" x14ac:dyDescent="0.25">
      <c r="A31" s="82">
        <v>1</v>
      </c>
      <c r="B31" s="71" t="s">
        <v>27</v>
      </c>
      <c r="C31" s="2">
        <v>270</v>
      </c>
      <c r="D31" s="3">
        <v>1960</v>
      </c>
      <c r="E31" s="72">
        <v>7.5</v>
      </c>
      <c r="F31" s="3">
        <f t="shared" si="2"/>
        <v>54</v>
      </c>
      <c r="G31" s="3">
        <f t="shared" si="3"/>
        <v>14700</v>
      </c>
    </row>
    <row r="32" spans="1:7" x14ac:dyDescent="0.25">
      <c r="A32" s="82">
        <v>1</v>
      </c>
      <c r="B32" s="71" t="s">
        <v>12</v>
      </c>
      <c r="C32" s="2">
        <v>340</v>
      </c>
      <c r="D32" s="3">
        <v>1938</v>
      </c>
      <c r="E32" s="72">
        <v>10</v>
      </c>
      <c r="F32" s="3">
        <f t="shared" si="2"/>
        <v>57</v>
      </c>
      <c r="G32" s="3">
        <f t="shared" si="3"/>
        <v>19380</v>
      </c>
    </row>
    <row r="33" spans="1:9" x14ac:dyDescent="0.25">
      <c r="A33" s="82">
        <v>1</v>
      </c>
      <c r="B33" s="71" t="s">
        <v>23</v>
      </c>
      <c r="C33" s="2">
        <v>340</v>
      </c>
      <c r="D33" s="3">
        <v>2406</v>
      </c>
      <c r="E33" s="72">
        <v>6.5</v>
      </c>
      <c r="F33" s="3">
        <f t="shared" si="2"/>
        <v>46</v>
      </c>
      <c r="G33" s="3">
        <f t="shared" si="3"/>
        <v>15639</v>
      </c>
    </row>
    <row r="34" spans="1:9" x14ac:dyDescent="0.25">
      <c r="A34" s="82">
        <v>1</v>
      </c>
      <c r="B34" s="71" t="s">
        <v>103</v>
      </c>
      <c r="C34" s="2">
        <v>340</v>
      </c>
      <c r="D34" s="3">
        <v>2680</v>
      </c>
      <c r="E34" s="72">
        <v>10</v>
      </c>
      <c r="F34" s="3">
        <f t="shared" si="2"/>
        <v>79</v>
      </c>
      <c r="G34" s="3">
        <f t="shared" si="3"/>
        <v>26800</v>
      </c>
    </row>
    <row r="35" spans="1:9" x14ac:dyDescent="0.25">
      <c r="A35" s="82">
        <v>1</v>
      </c>
      <c r="B35" s="71" t="s">
        <v>13</v>
      </c>
      <c r="C35" s="2">
        <v>340</v>
      </c>
      <c r="D35" s="3">
        <v>1030</v>
      </c>
      <c r="E35" s="72">
        <v>10.6</v>
      </c>
      <c r="F35" s="3">
        <f t="shared" si="2"/>
        <v>32</v>
      </c>
      <c r="G35" s="3">
        <f t="shared" si="3"/>
        <v>10918</v>
      </c>
    </row>
    <row r="36" spans="1:9" x14ac:dyDescent="0.25">
      <c r="A36" s="82">
        <v>1</v>
      </c>
      <c r="B36" s="71" t="s">
        <v>14</v>
      </c>
      <c r="C36" s="2">
        <v>340</v>
      </c>
      <c r="D36" s="3">
        <v>730</v>
      </c>
      <c r="E36" s="72">
        <v>12.8</v>
      </c>
      <c r="F36" s="3">
        <f t="shared" si="2"/>
        <v>27</v>
      </c>
      <c r="G36" s="3">
        <f t="shared" si="3"/>
        <v>9344</v>
      </c>
    </row>
    <row r="37" spans="1:9" x14ac:dyDescent="0.25">
      <c r="A37" s="82">
        <v>1</v>
      </c>
      <c r="B37" s="71" t="s">
        <v>15</v>
      </c>
      <c r="C37" s="2">
        <v>340</v>
      </c>
      <c r="D37" s="3">
        <v>920</v>
      </c>
      <c r="E37" s="72">
        <v>5</v>
      </c>
      <c r="F37" s="3">
        <f t="shared" si="2"/>
        <v>14</v>
      </c>
      <c r="G37" s="3">
        <f t="shared" si="3"/>
        <v>4600</v>
      </c>
    </row>
    <row r="38" spans="1:9" x14ac:dyDescent="0.25">
      <c r="A38" s="82">
        <v>1</v>
      </c>
      <c r="B38" s="66" t="s">
        <v>5</v>
      </c>
      <c r="C38" s="2"/>
      <c r="D38" s="22">
        <f>SUM(D29:D37)</f>
        <v>14964</v>
      </c>
      <c r="E38" s="21">
        <f>G38/D38</f>
        <v>8.9976610531943333</v>
      </c>
      <c r="F38" s="22">
        <f>SUM(F29:F37)</f>
        <v>407</v>
      </c>
      <c r="G38" s="570">
        <f>SUM(G29:G37)</f>
        <v>134641</v>
      </c>
      <c r="I38" s="571"/>
    </row>
    <row r="39" spans="1:9" s="58" customFormat="1" ht="18.75" customHeight="1" x14ac:dyDescent="0.25">
      <c r="A39" s="82">
        <v>1</v>
      </c>
      <c r="B39" s="25" t="s">
        <v>227</v>
      </c>
      <c r="C39" s="25"/>
      <c r="D39" s="89"/>
      <c r="E39" s="57"/>
      <c r="F39" s="57"/>
      <c r="G39" s="57"/>
      <c r="H39" s="572"/>
    </row>
    <row r="40" spans="1:9" s="58" customFormat="1" x14ac:dyDescent="0.25">
      <c r="A40" s="82">
        <v>1</v>
      </c>
      <c r="B40" s="27" t="s">
        <v>331</v>
      </c>
      <c r="C40" s="59"/>
      <c r="D40" s="57">
        <f>SUM(D41,D42,D43,D44)</f>
        <v>60245</v>
      </c>
      <c r="E40" s="57"/>
      <c r="F40" s="57"/>
      <c r="G40" s="57"/>
      <c r="H40" s="572"/>
    </row>
    <row r="41" spans="1:9" s="58" customFormat="1" x14ac:dyDescent="0.25">
      <c r="A41" s="82">
        <v>1</v>
      </c>
      <c r="B41" s="60" t="s">
        <v>228</v>
      </c>
      <c r="C41" s="59"/>
      <c r="D41" s="57"/>
      <c r="E41" s="57"/>
      <c r="F41" s="57"/>
      <c r="G41" s="57"/>
      <c r="H41" s="572"/>
    </row>
    <row r="42" spans="1:9" s="58" customFormat="1" ht="34.5" customHeight="1" x14ac:dyDescent="0.25">
      <c r="A42" s="82">
        <v>1</v>
      </c>
      <c r="B42" s="60" t="s">
        <v>229</v>
      </c>
      <c r="C42" s="59"/>
      <c r="D42" s="3">
        <v>20000</v>
      </c>
      <c r="E42" s="57"/>
      <c r="F42" s="57"/>
      <c r="G42" s="57"/>
      <c r="H42" s="572"/>
    </row>
    <row r="43" spans="1:9" s="58" customFormat="1" ht="30" x14ac:dyDescent="0.25">
      <c r="A43" s="82">
        <v>1</v>
      </c>
      <c r="B43" s="60" t="s">
        <v>230</v>
      </c>
      <c r="C43" s="59"/>
      <c r="D43" s="3"/>
      <c r="E43" s="57"/>
      <c r="F43" s="57"/>
      <c r="G43" s="57"/>
      <c r="H43" s="572"/>
    </row>
    <row r="44" spans="1:9" s="58" customFormat="1" x14ac:dyDescent="0.25">
      <c r="A44" s="82">
        <v>1</v>
      </c>
      <c r="B44" s="27" t="s">
        <v>231</v>
      </c>
      <c r="C44" s="59"/>
      <c r="D44" s="3">
        <v>40245</v>
      </c>
      <c r="E44" s="57"/>
      <c r="F44" s="57"/>
      <c r="G44" s="57"/>
      <c r="H44" s="572"/>
    </row>
    <row r="45" spans="1:9" s="58" customFormat="1" ht="45" x14ac:dyDescent="0.25">
      <c r="A45" s="82">
        <v>1</v>
      </c>
      <c r="B45" s="27" t="s">
        <v>326</v>
      </c>
      <c r="C45" s="59"/>
      <c r="D45" s="17">
        <v>7379</v>
      </c>
      <c r="E45" s="57"/>
      <c r="F45" s="57"/>
      <c r="G45" s="57"/>
      <c r="H45" s="572"/>
    </row>
    <row r="46" spans="1:9" x14ac:dyDescent="0.25">
      <c r="A46" s="82">
        <v>1</v>
      </c>
      <c r="B46" s="28" t="s">
        <v>121</v>
      </c>
      <c r="C46" s="26"/>
      <c r="D46" s="17">
        <v>61900</v>
      </c>
      <c r="E46" s="3"/>
      <c r="F46" s="3"/>
      <c r="G46" s="3"/>
    </row>
    <row r="47" spans="1:9" s="58" customFormat="1" x14ac:dyDescent="0.25">
      <c r="A47" s="82">
        <v>1</v>
      </c>
      <c r="B47" s="55" t="s">
        <v>160</v>
      </c>
      <c r="C47" s="490"/>
      <c r="D47" s="3"/>
      <c r="E47" s="57"/>
      <c r="F47" s="57"/>
      <c r="G47" s="57"/>
      <c r="H47" s="572"/>
    </row>
    <row r="48" spans="1:9" s="58" customFormat="1" ht="15.75" customHeight="1" x14ac:dyDescent="0.25">
      <c r="A48" s="82">
        <v>1</v>
      </c>
      <c r="B48" s="61" t="s">
        <v>232</v>
      </c>
      <c r="C48" s="62"/>
      <c r="D48" s="59">
        <f>D40+ROUND(D46*3.2,0)</f>
        <v>258325</v>
      </c>
      <c r="E48" s="63"/>
      <c r="F48" s="63"/>
      <c r="G48" s="68"/>
      <c r="H48" s="572"/>
    </row>
    <row r="49" spans="1:8" s="58" customFormat="1" ht="15.75" customHeight="1" x14ac:dyDescent="0.25">
      <c r="A49" s="82">
        <v>1</v>
      </c>
      <c r="B49" s="25" t="s">
        <v>163</v>
      </c>
      <c r="C49" s="26"/>
      <c r="D49" s="3"/>
      <c r="E49" s="63"/>
      <c r="F49" s="63"/>
      <c r="G49" s="68"/>
      <c r="H49" s="572"/>
    </row>
    <row r="50" spans="1:8" s="58" customFormat="1" ht="15.75" customHeight="1" x14ac:dyDescent="0.25">
      <c r="A50" s="82">
        <v>1</v>
      </c>
      <c r="B50" s="27" t="s">
        <v>123</v>
      </c>
      <c r="C50" s="26"/>
      <c r="D50" s="3">
        <f>SUM(D51,D52,D59,D65,D66,D67)</f>
        <v>25711.8</v>
      </c>
      <c r="E50" s="63"/>
      <c r="F50" s="63"/>
      <c r="G50" s="68"/>
      <c r="H50" s="572"/>
    </row>
    <row r="51" spans="1:8" s="58" customFormat="1" ht="15.75" customHeight="1" x14ac:dyDescent="0.25">
      <c r="A51" s="82">
        <v>1</v>
      </c>
      <c r="B51" s="27" t="s">
        <v>228</v>
      </c>
      <c r="C51" s="26"/>
      <c r="D51" s="3"/>
      <c r="E51" s="63"/>
      <c r="F51" s="63"/>
      <c r="G51" s="68"/>
      <c r="H51" s="572"/>
    </row>
    <row r="52" spans="1:8" s="58" customFormat="1" ht="36.75" customHeight="1" x14ac:dyDescent="0.25">
      <c r="A52" s="82">
        <v>1</v>
      </c>
      <c r="B52" s="60" t="s">
        <v>233</v>
      </c>
      <c r="C52" s="26"/>
      <c r="D52" s="3">
        <f>D53+D54+D55+D57</f>
        <v>20911.8</v>
      </c>
      <c r="E52" s="63"/>
      <c r="F52" s="63"/>
      <c r="G52" s="68"/>
      <c r="H52" s="572"/>
    </row>
    <row r="53" spans="1:8" s="58" customFormat="1" ht="27" customHeight="1" x14ac:dyDescent="0.25">
      <c r="A53" s="82">
        <v>1</v>
      </c>
      <c r="B53" s="64" t="s">
        <v>234</v>
      </c>
      <c r="C53" s="26"/>
      <c r="D53" s="57">
        <v>16086</v>
      </c>
      <c r="E53" s="63"/>
      <c r="F53" s="63"/>
      <c r="G53" s="68"/>
      <c r="H53" s="572"/>
    </row>
    <row r="54" spans="1:8" s="58" customFormat="1" ht="18.75" customHeight="1" x14ac:dyDescent="0.25">
      <c r="A54" s="82">
        <v>1</v>
      </c>
      <c r="B54" s="64" t="s">
        <v>235</v>
      </c>
      <c r="C54" s="26"/>
      <c r="D54" s="57">
        <v>4825.8</v>
      </c>
      <c r="E54" s="63"/>
      <c r="F54" s="63"/>
      <c r="G54" s="68"/>
      <c r="H54" s="572"/>
    </row>
    <row r="55" spans="1:8" s="58" customFormat="1" ht="30.75" customHeight="1" x14ac:dyDescent="0.25">
      <c r="A55" s="82">
        <v>1</v>
      </c>
      <c r="B55" s="64" t="s">
        <v>236</v>
      </c>
      <c r="C55" s="26"/>
      <c r="D55" s="57"/>
      <c r="E55" s="63"/>
      <c r="F55" s="63"/>
      <c r="G55" s="68"/>
      <c r="H55" s="572"/>
    </row>
    <row r="56" spans="1:8" s="58" customFormat="1" x14ac:dyDescent="0.25">
      <c r="A56" s="82">
        <v>1</v>
      </c>
      <c r="B56" s="64" t="s">
        <v>237</v>
      </c>
      <c r="C56" s="26"/>
      <c r="D56" s="57"/>
      <c r="E56" s="63"/>
      <c r="F56" s="63"/>
      <c r="G56" s="68"/>
      <c r="H56" s="572"/>
    </row>
    <row r="57" spans="1:8" s="58" customFormat="1" ht="30" x14ac:dyDescent="0.25">
      <c r="A57" s="82">
        <v>1</v>
      </c>
      <c r="B57" s="64" t="s">
        <v>238</v>
      </c>
      <c r="C57" s="26"/>
      <c r="D57" s="57"/>
      <c r="E57" s="63"/>
      <c r="F57" s="63"/>
      <c r="G57" s="68"/>
      <c r="H57" s="572"/>
    </row>
    <row r="58" spans="1:8" s="58" customFormat="1" x14ac:dyDescent="0.25">
      <c r="A58" s="82">
        <v>1</v>
      </c>
      <c r="B58" s="64" t="s">
        <v>237</v>
      </c>
      <c r="C58" s="26"/>
      <c r="D58" s="91"/>
      <c r="E58" s="63"/>
      <c r="F58" s="63"/>
      <c r="G58" s="68"/>
      <c r="H58" s="572"/>
    </row>
    <row r="59" spans="1:8" s="58" customFormat="1" ht="30" customHeight="1" x14ac:dyDescent="0.25">
      <c r="A59" s="82">
        <v>1</v>
      </c>
      <c r="B59" s="60" t="s">
        <v>239</v>
      </c>
      <c r="C59" s="26"/>
      <c r="D59" s="3">
        <f>SUM(D60,D61,D63)</f>
        <v>2000</v>
      </c>
      <c r="E59" s="63"/>
      <c r="F59" s="63"/>
      <c r="G59" s="68"/>
      <c r="H59" s="572"/>
    </row>
    <row r="60" spans="1:8" s="58" customFormat="1" ht="30" x14ac:dyDescent="0.25">
      <c r="A60" s="82">
        <v>1</v>
      </c>
      <c r="B60" s="64" t="s">
        <v>240</v>
      </c>
      <c r="C60" s="26"/>
      <c r="D60" s="3">
        <v>2000</v>
      </c>
      <c r="E60" s="63"/>
      <c r="F60" s="63"/>
      <c r="G60" s="68"/>
      <c r="H60" s="572"/>
    </row>
    <row r="61" spans="1:8" s="58" customFormat="1" ht="45" x14ac:dyDescent="0.25">
      <c r="A61" s="82">
        <v>1</v>
      </c>
      <c r="B61" s="64" t="s">
        <v>241</v>
      </c>
      <c r="C61" s="26"/>
      <c r="D61" s="53"/>
      <c r="E61" s="63"/>
      <c r="F61" s="63"/>
      <c r="G61" s="68"/>
      <c r="H61" s="572"/>
    </row>
    <row r="62" spans="1:8" s="58" customFormat="1" x14ac:dyDescent="0.25">
      <c r="A62" s="82">
        <v>1</v>
      </c>
      <c r="B62" s="64" t="s">
        <v>237</v>
      </c>
      <c r="C62" s="26"/>
      <c r="D62" s="53"/>
      <c r="E62" s="63"/>
      <c r="F62" s="63"/>
      <c r="G62" s="68"/>
      <c r="H62" s="572"/>
    </row>
    <row r="63" spans="1:8" s="58" customFormat="1" ht="45" x14ac:dyDescent="0.25">
      <c r="A63" s="82">
        <v>1</v>
      </c>
      <c r="B63" s="64" t="s">
        <v>242</v>
      </c>
      <c r="C63" s="26"/>
      <c r="D63" s="53"/>
      <c r="E63" s="63"/>
      <c r="F63" s="63"/>
      <c r="G63" s="68"/>
      <c r="H63" s="572"/>
    </row>
    <row r="64" spans="1:8" s="58" customFormat="1" x14ac:dyDescent="0.25">
      <c r="A64" s="82">
        <v>1</v>
      </c>
      <c r="B64" s="64" t="s">
        <v>237</v>
      </c>
      <c r="C64" s="26"/>
      <c r="D64" s="53"/>
      <c r="E64" s="63"/>
      <c r="F64" s="63"/>
      <c r="G64" s="68"/>
      <c r="H64" s="572"/>
    </row>
    <row r="65" spans="1:10" s="58" customFormat="1" ht="31.5" customHeight="1" x14ac:dyDescent="0.25">
      <c r="A65" s="82">
        <v>1</v>
      </c>
      <c r="B65" s="60" t="s">
        <v>243</v>
      </c>
      <c r="C65" s="26"/>
      <c r="D65" s="3"/>
      <c r="E65" s="63"/>
      <c r="F65" s="63"/>
      <c r="G65" s="68"/>
      <c r="H65" s="572"/>
    </row>
    <row r="66" spans="1:10" s="58" customFormat="1" ht="15.75" customHeight="1" x14ac:dyDescent="0.25">
      <c r="A66" s="82">
        <v>1</v>
      </c>
      <c r="B66" s="60" t="s">
        <v>244</v>
      </c>
      <c r="C66" s="26"/>
      <c r="D66" s="3"/>
      <c r="E66" s="63"/>
      <c r="F66" s="63"/>
      <c r="G66" s="68"/>
      <c r="H66" s="572"/>
    </row>
    <row r="67" spans="1:10" s="58" customFormat="1" ht="15.75" customHeight="1" x14ac:dyDescent="0.25">
      <c r="A67" s="82">
        <v>1</v>
      </c>
      <c r="B67" s="27" t="s">
        <v>245</v>
      </c>
      <c r="C67" s="26"/>
      <c r="D67" s="3">
        <v>2800</v>
      </c>
      <c r="E67" s="63"/>
      <c r="F67" s="63"/>
      <c r="G67" s="68"/>
      <c r="H67" s="572"/>
    </row>
    <row r="68" spans="1:10" s="58" customFormat="1" x14ac:dyDescent="0.25">
      <c r="A68" s="82">
        <v>1</v>
      </c>
      <c r="B68" s="28" t="s">
        <v>121</v>
      </c>
      <c r="C68" s="59"/>
      <c r="D68" s="57">
        <v>100</v>
      </c>
      <c r="E68" s="63"/>
      <c r="F68" s="63"/>
      <c r="G68" s="68"/>
      <c r="H68" s="572"/>
    </row>
    <row r="69" spans="1:10" s="58" customFormat="1" x14ac:dyDescent="0.25">
      <c r="A69" s="82">
        <v>1</v>
      </c>
      <c r="B69" s="55" t="s">
        <v>160</v>
      </c>
      <c r="C69" s="59"/>
      <c r="D69" s="91"/>
      <c r="E69" s="63"/>
      <c r="F69" s="63"/>
      <c r="G69" s="68"/>
      <c r="H69" s="572"/>
    </row>
    <row r="70" spans="1:10" ht="30" x14ac:dyDescent="0.25">
      <c r="A70" s="82">
        <v>1</v>
      </c>
      <c r="B70" s="28" t="s">
        <v>122</v>
      </c>
      <c r="C70" s="26"/>
      <c r="D70" s="3">
        <v>19920</v>
      </c>
      <c r="E70" s="3"/>
      <c r="F70" s="3"/>
      <c r="G70" s="3"/>
    </row>
    <row r="71" spans="1:10" x14ac:dyDescent="0.25">
      <c r="A71" s="82">
        <v>1</v>
      </c>
      <c r="B71" s="28" t="s">
        <v>246</v>
      </c>
      <c r="C71" s="26"/>
      <c r="D71" s="3">
        <v>13424</v>
      </c>
      <c r="E71" s="3"/>
      <c r="F71" s="3"/>
      <c r="G71" s="3"/>
    </row>
    <row r="72" spans="1:10" ht="45" x14ac:dyDescent="0.25">
      <c r="A72" s="82">
        <v>1</v>
      </c>
      <c r="B72" s="28" t="s">
        <v>339</v>
      </c>
      <c r="C72" s="26"/>
      <c r="D72" s="3">
        <v>9580</v>
      </c>
      <c r="E72" s="3"/>
      <c r="F72" s="3"/>
      <c r="G72" s="3"/>
    </row>
    <row r="73" spans="1:10" x14ac:dyDescent="0.25">
      <c r="A73" s="82">
        <v>1</v>
      </c>
      <c r="B73" s="66" t="s">
        <v>162</v>
      </c>
      <c r="C73" s="26"/>
      <c r="D73" s="22">
        <f>D50+ROUND(D68*3.2,0)+D70+D72</f>
        <v>55531.8</v>
      </c>
      <c r="E73" s="3"/>
      <c r="F73" s="3"/>
      <c r="G73" s="3"/>
    </row>
    <row r="74" spans="1:10" ht="19.5" customHeight="1" x14ac:dyDescent="0.25">
      <c r="A74" s="82">
        <v>1</v>
      </c>
      <c r="B74" s="67" t="s">
        <v>161</v>
      </c>
      <c r="C74" s="26"/>
      <c r="D74" s="22">
        <f>SUM(D48,D73)</f>
        <v>313856.8</v>
      </c>
      <c r="E74" s="3"/>
      <c r="F74" s="3"/>
      <c r="G74" s="3"/>
      <c r="I74" s="573"/>
      <c r="J74" s="573"/>
    </row>
    <row r="75" spans="1:10" x14ac:dyDescent="0.25">
      <c r="A75" s="82">
        <v>1</v>
      </c>
      <c r="B75" s="350" t="s">
        <v>124</v>
      </c>
      <c r="C75" s="26"/>
      <c r="D75" s="335">
        <f>SUM(D76:D80)</f>
        <v>4740</v>
      </c>
      <c r="E75" s="3"/>
      <c r="F75" s="3"/>
      <c r="G75" s="3"/>
    </row>
    <row r="76" spans="1:10" x14ac:dyDescent="0.25">
      <c r="A76" s="82">
        <v>1</v>
      </c>
      <c r="B76" s="362" t="s">
        <v>19</v>
      </c>
      <c r="C76" s="26"/>
      <c r="D76" s="3">
        <v>1100</v>
      </c>
      <c r="E76" s="3"/>
      <c r="F76" s="3"/>
      <c r="G76" s="3"/>
    </row>
    <row r="77" spans="1:10" ht="30" x14ac:dyDescent="0.25">
      <c r="A77" s="82">
        <v>1</v>
      </c>
      <c r="B77" s="364" t="s">
        <v>272</v>
      </c>
      <c r="C77" s="26"/>
      <c r="D77" s="3">
        <v>500</v>
      </c>
      <c r="E77" s="3"/>
      <c r="F77" s="3"/>
      <c r="G77" s="3"/>
    </row>
    <row r="78" spans="1:10" x14ac:dyDescent="0.25">
      <c r="A78" s="82"/>
      <c r="B78" s="364" t="s">
        <v>366</v>
      </c>
      <c r="C78" s="26"/>
      <c r="D78" s="3">
        <v>2390</v>
      </c>
      <c r="E78" s="3"/>
      <c r="F78" s="3"/>
      <c r="G78" s="3"/>
    </row>
    <row r="79" spans="1:10" x14ac:dyDescent="0.25">
      <c r="A79" s="82">
        <v>1</v>
      </c>
      <c r="B79" s="364" t="s">
        <v>343</v>
      </c>
      <c r="C79" s="26"/>
      <c r="D79" s="3">
        <v>250</v>
      </c>
      <c r="E79" s="3"/>
      <c r="F79" s="3"/>
      <c r="G79" s="3"/>
    </row>
    <row r="80" spans="1:10" x14ac:dyDescent="0.25">
      <c r="A80" s="82">
        <v>1</v>
      </c>
      <c r="B80" s="364" t="s">
        <v>250</v>
      </c>
      <c r="C80" s="26"/>
      <c r="D80" s="3">
        <v>500</v>
      </c>
      <c r="E80" s="3"/>
      <c r="F80" s="3"/>
      <c r="G80" s="3"/>
    </row>
    <row r="81" spans="1:7" x14ac:dyDescent="0.25">
      <c r="A81" s="82">
        <v>1</v>
      </c>
      <c r="B81" s="43" t="s">
        <v>7</v>
      </c>
      <c r="C81" s="2"/>
      <c r="D81" s="3"/>
      <c r="E81" s="3"/>
      <c r="F81" s="3"/>
      <c r="G81" s="3"/>
    </row>
    <row r="82" spans="1:7" x14ac:dyDescent="0.25">
      <c r="A82" s="82">
        <v>1</v>
      </c>
      <c r="B82" s="54" t="s">
        <v>145</v>
      </c>
      <c r="C82" s="2"/>
      <c r="D82" s="3"/>
      <c r="E82" s="3"/>
      <c r="F82" s="3"/>
      <c r="G82" s="3"/>
    </row>
    <row r="83" spans="1:7" x14ac:dyDescent="0.25">
      <c r="A83" s="82">
        <v>1</v>
      </c>
      <c r="B83" s="71" t="s">
        <v>14</v>
      </c>
      <c r="C83" s="2">
        <v>300</v>
      </c>
      <c r="D83" s="48">
        <v>31</v>
      </c>
      <c r="E83" s="72">
        <v>9.8000000000000007</v>
      </c>
      <c r="F83" s="3">
        <f t="shared" ref="F83:F90" si="4">ROUND(G83/C83,0)</f>
        <v>1</v>
      </c>
      <c r="G83" s="3">
        <f t="shared" ref="G83:G90" si="5">ROUND(D83*E83,0)</f>
        <v>304</v>
      </c>
    </row>
    <row r="84" spans="1:7" x14ac:dyDescent="0.25">
      <c r="A84" s="82">
        <v>1</v>
      </c>
      <c r="B84" s="71" t="s">
        <v>12</v>
      </c>
      <c r="C84" s="2">
        <v>300</v>
      </c>
      <c r="D84" s="48">
        <v>50</v>
      </c>
      <c r="E84" s="72">
        <v>9</v>
      </c>
      <c r="F84" s="3">
        <f t="shared" si="4"/>
        <v>2</v>
      </c>
      <c r="G84" s="3">
        <f t="shared" si="5"/>
        <v>450</v>
      </c>
    </row>
    <row r="85" spans="1:7" x14ac:dyDescent="0.25">
      <c r="A85" s="82">
        <v>1</v>
      </c>
      <c r="B85" s="71" t="s">
        <v>103</v>
      </c>
      <c r="C85" s="2">
        <v>300</v>
      </c>
      <c r="D85" s="48">
        <v>160</v>
      </c>
      <c r="E85" s="72">
        <v>9.5</v>
      </c>
      <c r="F85" s="3">
        <f t="shared" si="4"/>
        <v>5</v>
      </c>
      <c r="G85" s="3">
        <f t="shared" si="5"/>
        <v>1520</v>
      </c>
    </row>
    <row r="86" spans="1:7" x14ac:dyDescent="0.25">
      <c r="A86" s="82">
        <v>1</v>
      </c>
      <c r="B86" s="71" t="s">
        <v>13</v>
      </c>
      <c r="C86" s="2">
        <v>300</v>
      </c>
      <c r="D86" s="48">
        <v>70</v>
      </c>
      <c r="E86" s="72">
        <v>8</v>
      </c>
      <c r="F86" s="3">
        <f t="shared" si="4"/>
        <v>2</v>
      </c>
      <c r="G86" s="3">
        <f t="shared" si="5"/>
        <v>560</v>
      </c>
    </row>
    <row r="87" spans="1:7" x14ac:dyDescent="0.25">
      <c r="A87" s="82">
        <v>1</v>
      </c>
      <c r="B87" s="71" t="s">
        <v>11</v>
      </c>
      <c r="C87" s="2">
        <v>300</v>
      </c>
      <c r="D87" s="2">
        <v>57</v>
      </c>
      <c r="E87" s="72">
        <v>10.4</v>
      </c>
      <c r="F87" s="3">
        <f t="shared" si="4"/>
        <v>2</v>
      </c>
      <c r="G87" s="3">
        <f t="shared" si="5"/>
        <v>593</v>
      </c>
    </row>
    <row r="88" spans="1:7" x14ac:dyDescent="0.25">
      <c r="A88" s="82">
        <v>1</v>
      </c>
      <c r="B88" s="71" t="s">
        <v>21</v>
      </c>
      <c r="C88" s="2">
        <v>300</v>
      </c>
      <c r="D88" s="2">
        <v>35</v>
      </c>
      <c r="E88" s="72">
        <v>8.1999999999999993</v>
      </c>
      <c r="F88" s="3">
        <f t="shared" si="4"/>
        <v>1</v>
      </c>
      <c r="G88" s="3">
        <f t="shared" si="5"/>
        <v>287</v>
      </c>
    </row>
    <row r="89" spans="1:7" x14ac:dyDescent="0.25">
      <c r="A89" s="82">
        <v>1</v>
      </c>
      <c r="B89" s="71" t="s">
        <v>23</v>
      </c>
      <c r="C89" s="2">
        <v>300</v>
      </c>
      <c r="D89" s="339">
        <v>50</v>
      </c>
      <c r="E89" s="92">
        <v>6</v>
      </c>
      <c r="F89" s="3">
        <f t="shared" si="4"/>
        <v>1</v>
      </c>
      <c r="G89" s="3">
        <f t="shared" si="5"/>
        <v>300</v>
      </c>
    </row>
    <row r="90" spans="1:7" x14ac:dyDescent="0.25">
      <c r="A90" s="82">
        <v>1</v>
      </c>
      <c r="B90" s="71" t="s">
        <v>27</v>
      </c>
      <c r="C90" s="2">
        <v>300</v>
      </c>
      <c r="D90" s="339">
        <v>100</v>
      </c>
      <c r="E90" s="92">
        <v>28</v>
      </c>
      <c r="F90" s="3">
        <f t="shared" si="4"/>
        <v>9</v>
      </c>
      <c r="G90" s="3">
        <f t="shared" si="5"/>
        <v>2800</v>
      </c>
    </row>
    <row r="91" spans="1:7" x14ac:dyDescent="0.25">
      <c r="A91" s="82">
        <v>1</v>
      </c>
      <c r="B91" s="349" t="s">
        <v>9</v>
      </c>
      <c r="C91" s="77"/>
      <c r="D91" s="22">
        <f t="shared" ref="D91" si="6">SUM(D83:D90)</f>
        <v>553</v>
      </c>
      <c r="E91" s="21">
        <f>G91/D91</f>
        <v>12.321880650994576</v>
      </c>
      <c r="F91" s="22">
        <f>SUM(F83:F90)</f>
        <v>23</v>
      </c>
      <c r="G91" s="22">
        <f t="shared" ref="G91" si="7">SUM(G83:G90)</f>
        <v>6814</v>
      </c>
    </row>
    <row r="92" spans="1:7" x14ac:dyDescent="0.25">
      <c r="A92" s="82">
        <v>1</v>
      </c>
      <c r="B92" s="43" t="s">
        <v>20</v>
      </c>
      <c r="C92" s="77"/>
      <c r="D92" s="22"/>
      <c r="E92" s="21"/>
      <c r="F92" s="22"/>
      <c r="G92" s="22"/>
    </row>
    <row r="93" spans="1:7" x14ac:dyDescent="0.25">
      <c r="A93" s="82">
        <v>1</v>
      </c>
      <c r="B93" s="33" t="s">
        <v>37</v>
      </c>
      <c r="C93" s="2">
        <v>240</v>
      </c>
      <c r="D93" s="2">
        <v>1830</v>
      </c>
      <c r="E93" s="72">
        <v>8</v>
      </c>
      <c r="F93" s="3">
        <f>ROUND(G93/C93,0)</f>
        <v>61</v>
      </c>
      <c r="G93" s="3">
        <f>ROUND(D93*E93,0)</f>
        <v>14640</v>
      </c>
    </row>
    <row r="94" spans="1:7" x14ac:dyDescent="0.25">
      <c r="A94" s="82"/>
      <c r="B94" s="574" t="s">
        <v>147</v>
      </c>
      <c r="C94" s="2"/>
      <c r="D94" s="575">
        <f>D93</f>
        <v>1830</v>
      </c>
      <c r="E94" s="92">
        <f t="shared" ref="E94:G94" si="8">E93</f>
        <v>8</v>
      </c>
      <c r="F94" s="3">
        <f t="shared" si="8"/>
        <v>61</v>
      </c>
      <c r="G94" s="3">
        <f t="shared" si="8"/>
        <v>14640</v>
      </c>
    </row>
    <row r="95" spans="1:7" ht="19.5" customHeight="1" x14ac:dyDescent="0.25">
      <c r="A95" s="82">
        <v>1</v>
      </c>
      <c r="B95" s="36" t="s">
        <v>119</v>
      </c>
      <c r="C95" s="576"/>
      <c r="D95" s="22">
        <f>D91+D93</f>
        <v>2383</v>
      </c>
      <c r="E95" s="21">
        <f>G95/D95</f>
        <v>9.0029374737725565</v>
      </c>
      <c r="F95" s="22">
        <f>F91+F93</f>
        <v>84</v>
      </c>
      <c r="G95" s="22">
        <f>G91+G93</f>
        <v>21454</v>
      </c>
    </row>
    <row r="96" spans="1:7" ht="41.25" customHeight="1" x14ac:dyDescent="0.25">
      <c r="A96" s="82">
        <v>1</v>
      </c>
      <c r="B96" s="38" t="s">
        <v>178</v>
      </c>
      <c r="C96" s="93"/>
      <c r="D96" s="577">
        <v>30</v>
      </c>
      <c r="E96" s="578"/>
      <c r="F96" s="577"/>
      <c r="G96" s="577"/>
    </row>
    <row r="97" spans="1:8" ht="15.75" thickBot="1" x14ac:dyDescent="0.3">
      <c r="A97" s="82">
        <v>1</v>
      </c>
      <c r="B97" s="347" t="s">
        <v>10</v>
      </c>
      <c r="C97" s="579"/>
      <c r="D97" s="580"/>
      <c r="E97" s="580"/>
      <c r="F97" s="580"/>
      <c r="G97" s="580"/>
    </row>
    <row r="98" spans="1:8" x14ac:dyDescent="0.25">
      <c r="A98" s="82">
        <v>1</v>
      </c>
      <c r="B98" s="93"/>
      <c r="C98" s="581"/>
      <c r="D98" s="3"/>
      <c r="E98" s="3"/>
      <c r="F98" s="3"/>
      <c r="G98" s="3"/>
    </row>
    <row r="99" spans="1:8" s="82" customFormat="1" ht="29.25" x14ac:dyDescent="0.25">
      <c r="A99" s="82">
        <v>1</v>
      </c>
      <c r="B99" s="76" t="s">
        <v>97</v>
      </c>
      <c r="C99" s="77"/>
      <c r="D99" s="582"/>
      <c r="E99" s="3"/>
      <c r="F99" s="3"/>
      <c r="G99" s="3"/>
      <c r="H99" s="554"/>
    </row>
    <row r="100" spans="1:8" s="82" customFormat="1" x14ac:dyDescent="0.25">
      <c r="A100" s="82">
        <v>1</v>
      </c>
      <c r="B100" s="83" t="s">
        <v>4</v>
      </c>
      <c r="C100" s="77"/>
      <c r="D100" s="3"/>
      <c r="E100" s="3"/>
      <c r="F100" s="3"/>
      <c r="G100" s="3"/>
      <c r="H100" s="554"/>
    </row>
    <row r="101" spans="1:8" s="82" customFormat="1" x14ac:dyDescent="0.25">
      <c r="A101" s="82">
        <v>1</v>
      </c>
      <c r="B101" s="71" t="s">
        <v>21</v>
      </c>
      <c r="C101" s="94">
        <v>340</v>
      </c>
      <c r="D101" s="3">
        <v>1823</v>
      </c>
      <c r="E101" s="72">
        <v>9.6999999999999993</v>
      </c>
      <c r="F101" s="3">
        <f t="shared" ref="F101:F105" si="9">ROUND(G101/C101,0)</f>
        <v>52</v>
      </c>
      <c r="G101" s="3">
        <f t="shared" ref="G101:G105" si="10">ROUND(D101*E101,0)</f>
        <v>17683</v>
      </c>
      <c r="H101" s="554"/>
    </row>
    <row r="102" spans="1:8" s="82" customFormat="1" x14ac:dyDescent="0.25">
      <c r="A102" s="82">
        <v>1</v>
      </c>
      <c r="B102" s="1" t="s">
        <v>22</v>
      </c>
      <c r="C102" s="94">
        <v>340</v>
      </c>
      <c r="D102" s="3">
        <v>2216</v>
      </c>
      <c r="E102" s="72">
        <v>8.9</v>
      </c>
      <c r="F102" s="3">
        <f t="shared" si="9"/>
        <v>58</v>
      </c>
      <c r="G102" s="3">
        <f t="shared" si="10"/>
        <v>19722</v>
      </c>
      <c r="H102" s="554"/>
    </row>
    <row r="103" spans="1:8" s="82" customFormat="1" x14ac:dyDescent="0.25">
      <c r="A103" s="82">
        <v>1</v>
      </c>
      <c r="B103" s="1" t="s">
        <v>11</v>
      </c>
      <c r="C103" s="94">
        <v>340</v>
      </c>
      <c r="D103" s="3">
        <v>2131</v>
      </c>
      <c r="E103" s="72">
        <v>7.1</v>
      </c>
      <c r="F103" s="3">
        <f t="shared" si="9"/>
        <v>45</v>
      </c>
      <c r="G103" s="3">
        <f t="shared" si="10"/>
        <v>15130</v>
      </c>
      <c r="H103" s="554"/>
    </row>
    <row r="104" spans="1:8" s="82" customFormat="1" x14ac:dyDescent="0.25">
      <c r="A104" s="82">
        <v>1</v>
      </c>
      <c r="B104" s="1" t="s">
        <v>46</v>
      </c>
      <c r="C104" s="94">
        <v>340</v>
      </c>
      <c r="D104" s="3">
        <v>1384</v>
      </c>
      <c r="E104" s="72">
        <v>8.6</v>
      </c>
      <c r="F104" s="3">
        <f t="shared" si="9"/>
        <v>35</v>
      </c>
      <c r="G104" s="3">
        <f t="shared" si="10"/>
        <v>11902</v>
      </c>
      <c r="H104" s="554"/>
    </row>
    <row r="105" spans="1:8" s="82" customFormat="1" x14ac:dyDescent="0.25">
      <c r="A105" s="82">
        <v>1</v>
      </c>
      <c r="B105" s="71" t="s">
        <v>23</v>
      </c>
      <c r="C105" s="2">
        <v>340</v>
      </c>
      <c r="D105" s="3">
        <v>2000</v>
      </c>
      <c r="E105" s="72">
        <v>6.5</v>
      </c>
      <c r="F105" s="3">
        <f t="shared" si="9"/>
        <v>38</v>
      </c>
      <c r="G105" s="3">
        <f t="shared" si="10"/>
        <v>13000</v>
      </c>
      <c r="H105" s="554"/>
    </row>
    <row r="106" spans="1:8" x14ac:dyDescent="0.25">
      <c r="A106" s="82">
        <v>1</v>
      </c>
      <c r="B106" s="66" t="s">
        <v>5</v>
      </c>
      <c r="C106" s="2"/>
      <c r="D106" s="22">
        <f>SUM(D101:D105)</f>
        <v>9554</v>
      </c>
      <c r="E106" s="21">
        <f>G106/D106</f>
        <v>8.105191542809294</v>
      </c>
      <c r="F106" s="22">
        <f>SUM(F101:F105)</f>
        <v>228</v>
      </c>
      <c r="G106" s="22">
        <f>SUM(G101:G105)</f>
        <v>77437</v>
      </c>
    </row>
    <row r="107" spans="1:8" s="24" customFormat="1" x14ac:dyDescent="0.25">
      <c r="A107" s="82">
        <v>1</v>
      </c>
      <c r="B107" s="4"/>
      <c r="C107" s="5"/>
      <c r="D107" s="17"/>
      <c r="E107" s="18"/>
      <c r="F107" s="3"/>
      <c r="G107" s="17"/>
      <c r="H107" s="408"/>
    </row>
    <row r="108" spans="1:8" s="24" customFormat="1" ht="14.25" x14ac:dyDescent="0.2">
      <c r="A108" s="82">
        <v>1</v>
      </c>
      <c r="B108" s="19"/>
      <c r="C108" s="20"/>
      <c r="D108" s="23"/>
      <c r="E108" s="21"/>
      <c r="F108" s="23"/>
      <c r="G108" s="23"/>
      <c r="H108" s="408"/>
    </row>
    <row r="109" spans="1:8" x14ac:dyDescent="0.25">
      <c r="A109" s="82">
        <v>1</v>
      </c>
      <c r="B109" s="25" t="s">
        <v>6</v>
      </c>
      <c r="C109" s="556"/>
      <c r="D109" s="557"/>
      <c r="E109" s="3"/>
      <c r="F109" s="3"/>
      <c r="G109" s="3"/>
    </row>
    <row r="110" spans="1:8" x14ac:dyDescent="0.25">
      <c r="A110" s="82">
        <v>1</v>
      </c>
      <c r="B110" s="27" t="s">
        <v>123</v>
      </c>
      <c r="C110" s="556"/>
      <c r="D110" s="557"/>
      <c r="E110" s="3"/>
      <c r="F110" s="3"/>
      <c r="G110" s="3"/>
    </row>
    <row r="111" spans="1:8" x14ac:dyDescent="0.25">
      <c r="A111" s="82">
        <v>1</v>
      </c>
      <c r="B111" s="28" t="s">
        <v>121</v>
      </c>
      <c r="C111" s="556"/>
      <c r="D111" s="557"/>
      <c r="E111" s="3"/>
      <c r="F111" s="3"/>
      <c r="G111" s="3"/>
    </row>
    <row r="112" spans="1:8" ht="30" x14ac:dyDescent="0.25">
      <c r="A112" s="82">
        <v>1</v>
      </c>
      <c r="B112" s="28" t="s">
        <v>122</v>
      </c>
      <c r="C112" s="556"/>
      <c r="D112" s="559"/>
      <c r="E112" s="3"/>
      <c r="F112" s="3"/>
      <c r="G112" s="3"/>
    </row>
    <row r="113" spans="1:8" x14ac:dyDescent="0.25">
      <c r="A113" s="82">
        <v>1</v>
      </c>
      <c r="B113" s="418" t="s">
        <v>161</v>
      </c>
      <c r="C113" s="556"/>
      <c r="D113" s="560">
        <f>D112</f>
        <v>0</v>
      </c>
      <c r="E113" s="3"/>
      <c r="F113" s="3"/>
      <c r="G113" s="3"/>
    </row>
    <row r="114" spans="1:8" x14ac:dyDescent="0.25">
      <c r="A114" s="82">
        <v>1</v>
      </c>
      <c r="B114" s="350" t="s">
        <v>124</v>
      </c>
      <c r="C114" s="556"/>
      <c r="D114" s="583">
        <f>SUM(D115:D116)</f>
        <v>2500</v>
      </c>
      <c r="E114" s="3"/>
      <c r="F114" s="3"/>
      <c r="G114" s="3"/>
    </row>
    <row r="115" spans="1:8" x14ac:dyDescent="0.25">
      <c r="A115" s="82">
        <v>1</v>
      </c>
      <c r="B115" s="362" t="s">
        <v>19</v>
      </c>
      <c r="C115" s="556"/>
      <c r="D115" s="559">
        <v>2400</v>
      </c>
      <c r="E115" s="3"/>
      <c r="F115" s="3"/>
      <c r="G115" s="3"/>
    </row>
    <row r="116" spans="1:8" ht="30" x14ac:dyDescent="0.25">
      <c r="A116" s="82">
        <v>1</v>
      </c>
      <c r="B116" s="364" t="s">
        <v>272</v>
      </c>
      <c r="C116" s="556"/>
      <c r="D116" s="559">
        <v>100</v>
      </c>
      <c r="E116" s="3"/>
      <c r="F116" s="3"/>
      <c r="G116" s="3"/>
    </row>
    <row r="117" spans="1:8" ht="19.5" customHeight="1" x14ac:dyDescent="0.25">
      <c r="A117" s="82">
        <v>1</v>
      </c>
      <c r="B117" s="43" t="s">
        <v>7</v>
      </c>
      <c r="C117" s="2"/>
      <c r="D117" s="3"/>
      <c r="E117" s="72"/>
      <c r="F117" s="3"/>
      <c r="G117" s="3"/>
    </row>
    <row r="118" spans="1:8" x14ac:dyDescent="0.25">
      <c r="A118" s="82">
        <v>1</v>
      </c>
      <c r="B118" s="54" t="s">
        <v>145</v>
      </c>
      <c r="C118" s="2"/>
      <c r="D118" s="3"/>
      <c r="E118" s="72"/>
      <c r="F118" s="3"/>
      <c r="G118" s="3"/>
    </row>
    <row r="119" spans="1:8" x14ac:dyDescent="0.25">
      <c r="A119" s="82">
        <v>1</v>
      </c>
      <c r="B119" s="71" t="s">
        <v>21</v>
      </c>
      <c r="C119" s="2">
        <v>300</v>
      </c>
      <c r="D119" s="48">
        <v>115</v>
      </c>
      <c r="E119" s="72">
        <v>8</v>
      </c>
      <c r="F119" s="3">
        <f>ROUND(G119/C119,0)</f>
        <v>3</v>
      </c>
      <c r="G119" s="3">
        <f>ROUND(D119*E119,0)</f>
        <v>920</v>
      </c>
    </row>
    <row r="120" spans="1:8" x14ac:dyDescent="0.25">
      <c r="A120" s="82">
        <v>1</v>
      </c>
      <c r="B120" s="71" t="s">
        <v>23</v>
      </c>
      <c r="C120" s="2">
        <v>300</v>
      </c>
      <c r="D120" s="48">
        <v>1620</v>
      </c>
      <c r="E120" s="72">
        <v>4</v>
      </c>
      <c r="F120" s="3">
        <f>ROUND(G120/C120,0)</f>
        <v>22</v>
      </c>
      <c r="G120" s="3">
        <f>ROUND(D120*E120,0)</f>
        <v>6480</v>
      </c>
    </row>
    <row r="121" spans="1:8" x14ac:dyDescent="0.25">
      <c r="A121" s="82">
        <v>1</v>
      </c>
      <c r="B121" s="47" t="s">
        <v>9</v>
      </c>
      <c r="C121" s="47"/>
      <c r="D121" s="44">
        <f>D119+D120</f>
        <v>1735</v>
      </c>
      <c r="E121" s="21">
        <f t="shared" ref="E121:E122" si="11">G121/D121</f>
        <v>4.2651296829971184</v>
      </c>
      <c r="F121" s="44">
        <f>F119+F120</f>
        <v>25</v>
      </c>
      <c r="G121" s="44">
        <f>G119+G120</f>
        <v>7400</v>
      </c>
    </row>
    <row r="122" spans="1:8" ht="16.5" customHeight="1" x14ac:dyDescent="0.25">
      <c r="A122" s="82">
        <v>1</v>
      </c>
      <c r="B122" s="36" t="s">
        <v>119</v>
      </c>
      <c r="C122" s="576"/>
      <c r="D122" s="22">
        <f t="shared" ref="D122" si="12">D121</f>
        <v>1735</v>
      </c>
      <c r="E122" s="21">
        <f t="shared" si="11"/>
        <v>4.2651296829971184</v>
      </c>
      <c r="F122" s="22">
        <f t="shared" ref="F122:G122" si="13">F121</f>
        <v>25</v>
      </c>
      <c r="G122" s="22">
        <f t="shared" si="13"/>
        <v>7400</v>
      </c>
    </row>
    <row r="123" spans="1:8" s="82" customFormat="1" thickBot="1" x14ac:dyDescent="0.25">
      <c r="A123" s="82">
        <v>1</v>
      </c>
      <c r="B123" s="584" t="s">
        <v>10</v>
      </c>
      <c r="C123" s="96"/>
      <c r="D123" s="96"/>
      <c r="E123" s="96"/>
      <c r="F123" s="96"/>
      <c r="G123" s="96"/>
      <c r="H123" s="554"/>
    </row>
    <row r="124" spans="1:8" ht="24.75" customHeight="1" x14ac:dyDescent="0.25">
      <c r="A124" s="82">
        <v>1</v>
      </c>
      <c r="B124" s="585" t="s">
        <v>87</v>
      </c>
      <c r="C124" s="553"/>
      <c r="D124" s="569"/>
      <c r="E124" s="569"/>
      <c r="F124" s="569"/>
      <c r="G124" s="569"/>
    </row>
    <row r="125" spans="1:8" x14ac:dyDescent="0.25">
      <c r="A125" s="82">
        <v>1</v>
      </c>
      <c r="B125" s="83" t="s">
        <v>4</v>
      </c>
      <c r="C125" s="2"/>
      <c r="D125" s="3"/>
      <c r="E125" s="3"/>
      <c r="F125" s="3"/>
      <c r="G125" s="3"/>
    </row>
    <row r="126" spans="1:8" x14ac:dyDescent="0.25">
      <c r="A126" s="82">
        <v>1</v>
      </c>
      <c r="B126" s="71" t="s">
        <v>14</v>
      </c>
      <c r="C126" s="2">
        <v>320</v>
      </c>
      <c r="D126" s="3">
        <v>822</v>
      </c>
      <c r="E126" s="72">
        <v>12.5</v>
      </c>
      <c r="F126" s="3">
        <f>ROUND(G126/C126,0)</f>
        <v>32</v>
      </c>
      <c r="G126" s="3">
        <f>ROUND(D126*E126,0)</f>
        <v>10275</v>
      </c>
    </row>
    <row r="127" spans="1:8" x14ac:dyDescent="0.25">
      <c r="A127" s="82">
        <v>1</v>
      </c>
      <c r="B127" s="71" t="s">
        <v>25</v>
      </c>
      <c r="C127" s="2">
        <v>320</v>
      </c>
      <c r="D127" s="3">
        <v>320</v>
      </c>
      <c r="E127" s="72">
        <v>10.5</v>
      </c>
      <c r="F127" s="3">
        <f>ROUND(G127/C127,0)</f>
        <v>11</v>
      </c>
      <c r="G127" s="3">
        <f>ROUND(D127*E127,0)</f>
        <v>3360</v>
      </c>
    </row>
    <row r="128" spans="1:8" x14ac:dyDescent="0.25">
      <c r="A128" s="82">
        <v>1</v>
      </c>
      <c r="B128" s="71" t="s">
        <v>26</v>
      </c>
      <c r="C128" s="2">
        <v>320</v>
      </c>
      <c r="D128" s="3">
        <v>600</v>
      </c>
      <c r="E128" s="72">
        <v>11</v>
      </c>
      <c r="F128" s="3">
        <f>ROUND(G128/C128,0)</f>
        <v>21</v>
      </c>
      <c r="G128" s="3">
        <f>ROUND(D128*E128,0)</f>
        <v>6600</v>
      </c>
    </row>
    <row r="129" spans="1:8" x14ac:dyDescent="0.25">
      <c r="A129" s="82">
        <v>1</v>
      </c>
      <c r="B129" s="66" t="s">
        <v>5</v>
      </c>
      <c r="C129" s="77"/>
      <c r="D129" s="22">
        <f>D126+D127+D128</f>
        <v>1742</v>
      </c>
      <c r="E129" s="21">
        <f>G129/D129</f>
        <v>11.615958668197473</v>
      </c>
      <c r="F129" s="22">
        <f>F126+F127+F128</f>
        <v>64</v>
      </c>
      <c r="G129" s="22">
        <f>G126+G127+G128</f>
        <v>20235</v>
      </c>
    </row>
    <row r="130" spans="1:8" s="58" customFormat="1" ht="18.75" customHeight="1" x14ac:dyDescent="0.25">
      <c r="A130" s="82">
        <v>1</v>
      </c>
      <c r="B130" s="25" t="s">
        <v>227</v>
      </c>
      <c r="C130" s="25"/>
      <c r="D130" s="89"/>
      <c r="E130" s="57"/>
      <c r="F130" s="57"/>
      <c r="G130" s="57"/>
      <c r="H130" s="572"/>
    </row>
    <row r="131" spans="1:8" s="58" customFormat="1" x14ac:dyDescent="0.25">
      <c r="A131" s="82">
        <v>1</v>
      </c>
      <c r="B131" s="27" t="s">
        <v>331</v>
      </c>
      <c r="C131" s="59"/>
      <c r="D131" s="57">
        <f>SUM(D132,D133,D134,D135)</f>
        <v>13175</v>
      </c>
      <c r="E131" s="57"/>
      <c r="F131" s="57"/>
      <c r="G131" s="57"/>
      <c r="H131" s="572"/>
    </row>
    <row r="132" spans="1:8" s="58" customFormat="1" x14ac:dyDescent="0.25">
      <c r="A132" s="82">
        <v>1</v>
      </c>
      <c r="B132" s="60" t="s">
        <v>228</v>
      </c>
      <c r="C132" s="59"/>
      <c r="D132" s="57"/>
      <c r="E132" s="57"/>
      <c r="F132" s="57"/>
      <c r="G132" s="57"/>
      <c r="H132" s="572"/>
    </row>
    <row r="133" spans="1:8" s="58" customFormat="1" ht="17.25" customHeight="1" x14ac:dyDescent="0.25">
      <c r="A133" s="82">
        <v>1</v>
      </c>
      <c r="B133" s="60" t="s">
        <v>229</v>
      </c>
      <c r="C133" s="59"/>
      <c r="D133" s="3">
        <v>1200</v>
      </c>
      <c r="E133" s="57"/>
      <c r="F133" s="57"/>
      <c r="G133" s="57"/>
      <c r="H133" s="572"/>
    </row>
    <row r="134" spans="1:8" s="58" customFormat="1" ht="30" x14ac:dyDescent="0.25">
      <c r="A134" s="82">
        <v>1</v>
      </c>
      <c r="B134" s="60" t="s">
        <v>230</v>
      </c>
      <c r="C134" s="59"/>
      <c r="D134" s="3">
        <v>300</v>
      </c>
      <c r="E134" s="57"/>
      <c r="F134" s="57"/>
      <c r="G134" s="57"/>
      <c r="H134" s="572"/>
    </row>
    <row r="135" spans="1:8" s="58" customFormat="1" x14ac:dyDescent="0.25">
      <c r="A135" s="82">
        <v>1</v>
      </c>
      <c r="B135" s="27" t="s">
        <v>231</v>
      </c>
      <c r="C135" s="59"/>
      <c r="D135" s="3">
        <v>11675</v>
      </c>
      <c r="E135" s="57"/>
      <c r="F135" s="57"/>
      <c r="G135" s="57"/>
      <c r="H135" s="572"/>
    </row>
    <row r="136" spans="1:8" s="82" customFormat="1" x14ac:dyDescent="0.25">
      <c r="A136" s="82">
        <v>1</v>
      </c>
      <c r="B136" s="28" t="s">
        <v>121</v>
      </c>
      <c r="C136" s="26"/>
      <c r="D136" s="3">
        <v>17413</v>
      </c>
      <c r="E136" s="3"/>
      <c r="F136" s="3"/>
      <c r="G136" s="3"/>
      <c r="H136" s="554"/>
    </row>
    <row r="137" spans="1:8" s="58" customFormat="1" x14ac:dyDescent="0.25">
      <c r="A137" s="82">
        <v>1</v>
      </c>
      <c r="B137" s="55" t="s">
        <v>160</v>
      </c>
      <c r="C137" s="490"/>
      <c r="D137" s="3"/>
      <c r="E137" s="57"/>
      <c r="F137" s="57"/>
      <c r="G137" s="57"/>
      <c r="H137" s="572"/>
    </row>
    <row r="138" spans="1:8" s="58" customFormat="1" ht="15.75" customHeight="1" x14ac:dyDescent="0.25">
      <c r="A138" s="82">
        <v>1</v>
      </c>
      <c r="B138" s="61" t="s">
        <v>232</v>
      </c>
      <c r="C138" s="62"/>
      <c r="D138" s="59">
        <f>D131+ROUND(D136*3.2,0)</f>
        <v>68897</v>
      </c>
      <c r="E138" s="63"/>
      <c r="F138" s="63"/>
      <c r="G138" s="68"/>
      <c r="H138" s="572"/>
    </row>
    <row r="139" spans="1:8" s="58" customFormat="1" ht="15.75" customHeight="1" x14ac:dyDescent="0.25">
      <c r="A139" s="82">
        <v>1</v>
      </c>
      <c r="B139" s="25" t="s">
        <v>163</v>
      </c>
      <c r="C139" s="26"/>
      <c r="D139" s="3"/>
      <c r="E139" s="63"/>
      <c r="F139" s="63"/>
      <c r="G139" s="68"/>
      <c r="H139" s="572"/>
    </row>
    <row r="140" spans="1:8" s="58" customFormat="1" ht="15.75" customHeight="1" x14ac:dyDescent="0.25">
      <c r="A140" s="82">
        <v>1</v>
      </c>
      <c r="B140" s="27" t="s">
        <v>123</v>
      </c>
      <c r="C140" s="26"/>
      <c r="D140" s="3">
        <f>SUM(D141,D142,D149,D155,D156,D157)</f>
        <v>61281</v>
      </c>
      <c r="E140" s="63"/>
      <c r="F140" s="63"/>
      <c r="G140" s="68"/>
      <c r="H140" s="572"/>
    </row>
    <row r="141" spans="1:8" s="58" customFormat="1" ht="15.75" customHeight="1" x14ac:dyDescent="0.25">
      <c r="A141" s="82">
        <v>1</v>
      </c>
      <c r="B141" s="27" t="s">
        <v>228</v>
      </c>
      <c r="C141" s="26"/>
      <c r="D141" s="3"/>
      <c r="E141" s="63"/>
      <c r="F141" s="63"/>
      <c r="G141" s="68"/>
      <c r="H141" s="572"/>
    </row>
    <row r="142" spans="1:8" s="58" customFormat="1" ht="15.75" customHeight="1" x14ac:dyDescent="0.25">
      <c r="A142" s="82">
        <v>1</v>
      </c>
      <c r="B142" s="60" t="s">
        <v>233</v>
      </c>
      <c r="C142" s="26"/>
      <c r="D142" s="3">
        <f>D143+D144+D145+D147</f>
        <v>1473</v>
      </c>
      <c r="E142" s="63"/>
      <c r="F142" s="63"/>
      <c r="G142" s="68"/>
      <c r="H142" s="572"/>
    </row>
    <row r="143" spans="1:8" s="58" customFormat="1" ht="19.5" customHeight="1" x14ac:dyDescent="0.25">
      <c r="A143" s="82">
        <v>1</v>
      </c>
      <c r="B143" s="64" t="s">
        <v>234</v>
      </c>
      <c r="C143" s="26"/>
      <c r="D143" s="57"/>
      <c r="E143" s="63"/>
      <c r="F143" s="63"/>
      <c r="G143" s="68"/>
      <c r="H143" s="572"/>
    </row>
    <row r="144" spans="1:8" s="58" customFormat="1" ht="15.75" customHeight="1" x14ac:dyDescent="0.25">
      <c r="A144" s="82">
        <v>1</v>
      </c>
      <c r="B144" s="64" t="s">
        <v>235</v>
      </c>
      <c r="C144" s="26"/>
      <c r="D144" s="57"/>
      <c r="E144" s="63"/>
      <c r="F144" s="63"/>
      <c r="G144" s="68"/>
      <c r="H144" s="572"/>
    </row>
    <row r="145" spans="1:8" s="58" customFormat="1" ht="30.75" customHeight="1" x14ac:dyDescent="0.25">
      <c r="A145" s="82">
        <v>1</v>
      </c>
      <c r="B145" s="64" t="s">
        <v>236</v>
      </c>
      <c r="C145" s="26"/>
      <c r="D145" s="57">
        <v>780</v>
      </c>
      <c r="E145" s="63"/>
      <c r="F145" s="63"/>
      <c r="G145" s="68"/>
      <c r="H145" s="572"/>
    </row>
    <row r="146" spans="1:8" s="58" customFormat="1" x14ac:dyDescent="0.25">
      <c r="A146" s="82">
        <v>1</v>
      </c>
      <c r="B146" s="64" t="s">
        <v>237</v>
      </c>
      <c r="C146" s="26"/>
      <c r="D146" s="57">
        <v>90</v>
      </c>
      <c r="E146" s="63"/>
      <c r="F146" s="63"/>
      <c r="G146" s="68"/>
      <c r="H146" s="572"/>
    </row>
    <row r="147" spans="1:8" s="58" customFormat="1" ht="30" x14ac:dyDescent="0.25">
      <c r="A147" s="82">
        <v>1</v>
      </c>
      <c r="B147" s="64" t="s">
        <v>238</v>
      </c>
      <c r="C147" s="26"/>
      <c r="D147" s="57">
        <v>693</v>
      </c>
      <c r="E147" s="63"/>
      <c r="F147" s="63"/>
      <c r="G147" s="68"/>
      <c r="H147" s="572"/>
    </row>
    <row r="148" spans="1:8" s="58" customFormat="1" x14ac:dyDescent="0.25">
      <c r="A148" s="82">
        <v>1</v>
      </c>
      <c r="B148" s="64" t="s">
        <v>237</v>
      </c>
      <c r="C148" s="26"/>
      <c r="D148" s="91">
        <v>76</v>
      </c>
      <c r="E148" s="63"/>
      <c r="F148" s="63"/>
      <c r="G148" s="68"/>
      <c r="H148" s="572"/>
    </row>
    <row r="149" spans="1:8" s="58" customFormat="1" ht="30" customHeight="1" x14ac:dyDescent="0.25">
      <c r="A149" s="82">
        <v>1</v>
      </c>
      <c r="B149" s="60" t="s">
        <v>239</v>
      </c>
      <c r="C149" s="26"/>
      <c r="D149" s="3">
        <f>SUM(D150,D151,D153)</f>
        <v>37726</v>
      </c>
      <c r="E149" s="63"/>
      <c r="F149" s="63"/>
      <c r="G149" s="68"/>
      <c r="H149" s="572"/>
    </row>
    <row r="150" spans="1:8" s="58" customFormat="1" ht="30" x14ac:dyDescent="0.25">
      <c r="A150" s="82">
        <v>1</v>
      </c>
      <c r="B150" s="64" t="s">
        <v>240</v>
      </c>
      <c r="C150" s="26"/>
      <c r="D150" s="3"/>
      <c r="E150" s="63"/>
      <c r="F150" s="63"/>
      <c r="G150" s="68"/>
      <c r="H150" s="572"/>
    </row>
    <row r="151" spans="1:8" s="58" customFormat="1" ht="45" x14ac:dyDescent="0.25">
      <c r="A151" s="82">
        <v>1</v>
      </c>
      <c r="B151" s="64" t="s">
        <v>241</v>
      </c>
      <c r="C151" s="26"/>
      <c r="D151" s="53">
        <v>33831</v>
      </c>
      <c r="E151" s="63"/>
      <c r="F151" s="63"/>
      <c r="G151" s="68"/>
      <c r="H151" s="572"/>
    </row>
    <row r="152" spans="1:8" s="58" customFormat="1" x14ac:dyDescent="0.25">
      <c r="A152" s="82">
        <v>1</v>
      </c>
      <c r="B152" s="64" t="s">
        <v>237</v>
      </c>
      <c r="C152" s="26"/>
      <c r="D152" s="53">
        <v>8600</v>
      </c>
      <c r="E152" s="63"/>
      <c r="F152" s="63"/>
      <c r="G152" s="68"/>
      <c r="H152" s="572"/>
    </row>
    <row r="153" spans="1:8" s="58" customFormat="1" ht="45" x14ac:dyDescent="0.25">
      <c r="A153" s="82">
        <v>1</v>
      </c>
      <c r="B153" s="64" t="s">
        <v>242</v>
      </c>
      <c r="C153" s="26"/>
      <c r="D153" s="53">
        <v>3895</v>
      </c>
      <c r="E153" s="63"/>
      <c r="F153" s="63"/>
      <c r="G153" s="68"/>
      <c r="H153" s="572"/>
    </row>
    <row r="154" spans="1:8" s="58" customFormat="1" x14ac:dyDescent="0.25">
      <c r="A154" s="82">
        <v>1</v>
      </c>
      <c r="B154" s="64" t="s">
        <v>237</v>
      </c>
      <c r="C154" s="26"/>
      <c r="D154" s="53">
        <v>2695</v>
      </c>
      <c r="E154" s="63"/>
      <c r="F154" s="63"/>
      <c r="G154" s="68"/>
      <c r="H154" s="572"/>
    </row>
    <row r="155" spans="1:8" s="58" customFormat="1" ht="31.5" customHeight="1" x14ac:dyDescent="0.25">
      <c r="A155" s="82">
        <v>1</v>
      </c>
      <c r="B155" s="60" t="s">
        <v>243</v>
      </c>
      <c r="C155" s="26"/>
      <c r="D155" s="3">
        <v>500</v>
      </c>
      <c r="E155" s="63"/>
      <c r="F155" s="63"/>
      <c r="G155" s="68"/>
      <c r="H155" s="572"/>
    </row>
    <row r="156" spans="1:8" s="58" customFormat="1" ht="15.75" customHeight="1" x14ac:dyDescent="0.25">
      <c r="A156" s="82">
        <v>1</v>
      </c>
      <c r="B156" s="60" t="s">
        <v>244</v>
      </c>
      <c r="C156" s="26"/>
      <c r="D156" s="3"/>
      <c r="E156" s="63"/>
      <c r="F156" s="63"/>
      <c r="G156" s="68"/>
      <c r="H156" s="572"/>
    </row>
    <row r="157" spans="1:8" s="58" customFormat="1" ht="15.75" customHeight="1" x14ac:dyDescent="0.25">
      <c r="A157" s="82">
        <v>1</v>
      </c>
      <c r="B157" s="27" t="s">
        <v>245</v>
      </c>
      <c r="C157" s="26"/>
      <c r="D157" s="3">
        <v>21582</v>
      </c>
      <c r="E157" s="63"/>
      <c r="F157" s="63"/>
      <c r="G157" s="68"/>
      <c r="H157" s="572"/>
    </row>
    <row r="158" spans="1:8" s="58" customFormat="1" x14ac:dyDescent="0.25">
      <c r="A158" s="82">
        <v>1</v>
      </c>
      <c r="B158" s="28" t="s">
        <v>121</v>
      </c>
      <c r="C158" s="59"/>
      <c r="D158" s="57">
        <v>7587</v>
      </c>
      <c r="E158" s="63"/>
      <c r="F158" s="63"/>
      <c r="G158" s="68"/>
      <c r="H158" s="572"/>
    </row>
    <row r="159" spans="1:8" s="58" customFormat="1" x14ac:dyDescent="0.25">
      <c r="A159" s="82">
        <v>1</v>
      </c>
      <c r="B159" s="55" t="s">
        <v>160</v>
      </c>
      <c r="C159" s="59"/>
      <c r="D159" s="91"/>
      <c r="E159" s="63"/>
      <c r="F159" s="63"/>
      <c r="G159" s="68"/>
      <c r="H159" s="572"/>
    </row>
    <row r="160" spans="1:8" s="82" customFormat="1" ht="30" x14ac:dyDescent="0.25">
      <c r="A160" s="82">
        <v>1</v>
      </c>
      <c r="B160" s="28" t="s">
        <v>122</v>
      </c>
      <c r="C160" s="26"/>
      <c r="D160" s="3">
        <v>8700</v>
      </c>
      <c r="E160" s="3"/>
      <c r="F160" s="3"/>
      <c r="G160" s="3"/>
      <c r="H160" s="554"/>
    </row>
    <row r="161" spans="1:8" s="58" customFormat="1" ht="15.75" customHeight="1" x14ac:dyDescent="0.25">
      <c r="A161" s="82">
        <v>1</v>
      </c>
      <c r="B161" s="28" t="s">
        <v>246</v>
      </c>
      <c r="C161" s="26"/>
      <c r="D161" s="3"/>
      <c r="E161" s="63"/>
      <c r="F161" s="63"/>
      <c r="G161" s="68"/>
      <c r="H161" s="572"/>
    </row>
    <row r="162" spans="1:8" s="58" customFormat="1" x14ac:dyDescent="0.25">
      <c r="A162" s="82">
        <v>1</v>
      </c>
      <c r="B162" s="65"/>
      <c r="C162" s="26"/>
      <c r="D162" s="3"/>
      <c r="E162" s="63"/>
      <c r="F162" s="63"/>
      <c r="G162" s="68"/>
      <c r="H162" s="572"/>
    </row>
    <row r="163" spans="1:8" s="58" customFormat="1" x14ac:dyDescent="0.25">
      <c r="A163" s="82">
        <v>1</v>
      </c>
      <c r="B163" s="66" t="s">
        <v>162</v>
      </c>
      <c r="C163" s="26"/>
      <c r="D163" s="22">
        <f>D140+ROUND(D158*3.2,0)+D160</f>
        <v>94259</v>
      </c>
      <c r="E163" s="63"/>
      <c r="F163" s="63"/>
      <c r="G163" s="68"/>
      <c r="H163" s="572"/>
    </row>
    <row r="164" spans="1:8" s="58" customFormat="1" x14ac:dyDescent="0.25">
      <c r="A164" s="82">
        <v>1</v>
      </c>
      <c r="B164" s="67" t="s">
        <v>161</v>
      </c>
      <c r="C164" s="26"/>
      <c r="D164" s="22">
        <f>SUM(D138,D163)</f>
        <v>163156</v>
      </c>
      <c r="E164" s="63"/>
      <c r="F164" s="63"/>
      <c r="G164" s="68"/>
      <c r="H164" s="572"/>
    </row>
    <row r="165" spans="1:8" s="58" customFormat="1" x14ac:dyDescent="0.25">
      <c r="A165" s="82">
        <v>1</v>
      </c>
      <c r="B165" s="642" t="s">
        <v>124</v>
      </c>
      <c r="C165" s="26"/>
      <c r="D165" s="335">
        <f>SUM(D166:D168)</f>
        <v>11750</v>
      </c>
      <c r="E165" s="586"/>
      <c r="F165" s="586"/>
      <c r="G165" s="22"/>
      <c r="H165" s="572"/>
    </row>
    <row r="166" spans="1:8" s="58" customFormat="1" x14ac:dyDescent="0.25">
      <c r="A166" s="82">
        <v>1</v>
      </c>
      <c r="B166" s="643" t="s">
        <v>17</v>
      </c>
      <c r="C166" s="26"/>
      <c r="D166" s="3">
        <v>4500</v>
      </c>
      <c r="E166" s="586"/>
      <c r="F166" s="586"/>
      <c r="G166" s="22"/>
      <c r="H166" s="572"/>
    </row>
    <row r="167" spans="1:8" s="58" customFormat="1" x14ac:dyDescent="0.25">
      <c r="A167" s="82">
        <v>1</v>
      </c>
      <c r="B167" s="643" t="s">
        <v>52</v>
      </c>
      <c r="C167" s="26"/>
      <c r="D167" s="3">
        <v>5500</v>
      </c>
      <c r="E167" s="586"/>
      <c r="F167" s="586"/>
      <c r="G167" s="22"/>
      <c r="H167" s="572"/>
    </row>
    <row r="168" spans="1:8" s="58" customFormat="1" x14ac:dyDescent="0.25">
      <c r="A168" s="82">
        <v>1</v>
      </c>
      <c r="B168" s="362" t="s">
        <v>250</v>
      </c>
      <c r="C168" s="26"/>
      <c r="D168" s="3">
        <v>1750</v>
      </c>
      <c r="E168" s="586"/>
      <c r="F168" s="586"/>
      <c r="G168" s="22"/>
      <c r="H168" s="572"/>
    </row>
    <row r="169" spans="1:8" s="82" customFormat="1" ht="17.25" customHeight="1" x14ac:dyDescent="0.25">
      <c r="A169" s="82">
        <v>1</v>
      </c>
      <c r="B169" s="43" t="s">
        <v>7</v>
      </c>
      <c r="C169" s="2"/>
      <c r="D169" s="3"/>
      <c r="E169" s="3"/>
      <c r="F169" s="3"/>
      <c r="G169" s="3"/>
      <c r="H169" s="554"/>
    </row>
    <row r="170" spans="1:8" s="82" customFormat="1" x14ac:dyDescent="0.25">
      <c r="A170" s="82">
        <v>1</v>
      </c>
      <c r="B170" s="54" t="s">
        <v>145</v>
      </c>
      <c r="C170" s="2"/>
      <c r="D170" s="3"/>
      <c r="E170" s="3"/>
      <c r="F170" s="3"/>
      <c r="G170" s="3"/>
      <c r="H170" s="554"/>
    </row>
    <row r="171" spans="1:8" s="82" customFormat="1" x14ac:dyDescent="0.25">
      <c r="A171" s="82">
        <v>1</v>
      </c>
      <c r="B171" s="71" t="s">
        <v>14</v>
      </c>
      <c r="C171" s="2">
        <v>300</v>
      </c>
      <c r="D171" s="3">
        <v>230</v>
      </c>
      <c r="E171" s="72">
        <v>11</v>
      </c>
      <c r="F171" s="3">
        <f>ROUND(G171/C171,0)</f>
        <v>8</v>
      </c>
      <c r="G171" s="3">
        <f>ROUND(D171*E171,0)</f>
        <v>2530</v>
      </c>
      <c r="H171" s="554"/>
    </row>
    <row r="172" spans="1:8" s="82" customFormat="1" x14ac:dyDescent="0.25">
      <c r="A172" s="82">
        <v>1</v>
      </c>
      <c r="B172" s="47" t="s">
        <v>9</v>
      </c>
      <c r="C172" s="97"/>
      <c r="D172" s="44">
        <f t="shared" ref="D172" si="14">D171</f>
        <v>230</v>
      </c>
      <c r="E172" s="50">
        <f t="shared" ref="E172:G172" si="15">E171</f>
        <v>11</v>
      </c>
      <c r="F172" s="44">
        <f t="shared" si="15"/>
        <v>8</v>
      </c>
      <c r="G172" s="44">
        <f t="shared" si="15"/>
        <v>2530</v>
      </c>
      <c r="H172" s="554"/>
    </row>
    <row r="173" spans="1:8" s="82" customFormat="1" x14ac:dyDescent="0.25">
      <c r="A173" s="82">
        <v>1</v>
      </c>
      <c r="B173" s="54" t="s">
        <v>20</v>
      </c>
      <c r="C173" s="2"/>
      <c r="D173" s="44"/>
      <c r="E173" s="50"/>
      <c r="F173" s="44"/>
      <c r="G173" s="44"/>
      <c r="H173" s="554"/>
    </row>
    <row r="174" spans="1:8" s="82" customFormat="1" x14ac:dyDescent="0.25">
      <c r="A174" s="82">
        <v>1</v>
      </c>
      <c r="B174" s="1" t="s">
        <v>26</v>
      </c>
      <c r="C174" s="2">
        <v>240</v>
      </c>
      <c r="D174" s="3">
        <v>240</v>
      </c>
      <c r="E174" s="72">
        <v>8</v>
      </c>
      <c r="F174" s="3">
        <f>ROUND(G174/C174,0)</f>
        <v>8</v>
      </c>
      <c r="G174" s="3">
        <f>ROUND(D174*E174,0)</f>
        <v>1920</v>
      </c>
      <c r="H174" s="554"/>
    </row>
    <row r="175" spans="1:8" s="82" customFormat="1" x14ac:dyDescent="0.25">
      <c r="A175" s="82">
        <v>1</v>
      </c>
      <c r="B175" s="98" t="s">
        <v>147</v>
      </c>
      <c r="C175" s="99"/>
      <c r="D175" s="44">
        <f t="shared" ref="D175" si="16">D174</f>
        <v>240</v>
      </c>
      <c r="E175" s="100">
        <f t="shared" ref="E175:G175" si="17">E174</f>
        <v>8</v>
      </c>
      <c r="F175" s="44">
        <f t="shared" si="17"/>
        <v>8</v>
      </c>
      <c r="G175" s="44">
        <f t="shared" si="17"/>
        <v>1920</v>
      </c>
      <c r="H175" s="554"/>
    </row>
    <row r="176" spans="1:8" s="82" customFormat="1" ht="19.5" customHeight="1" x14ac:dyDescent="0.2">
      <c r="A176" s="82">
        <v>1</v>
      </c>
      <c r="B176" s="36" t="s">
        <v>118</v>
      </c>
      <c r="C176" s="26"/>
      <c r="D176" s="22">
        <f>D172+D175</f>
        <v>470</v>
      </c>
      <c r="E176" s="21">
        <f>G176/D176</f>
        <v>9.4680851063829792</v>
      </c>
      <c r="F176" s="22">
        <f>F172+F175</f>
        <v>16</v>
      </c>
      <c r="G176" s="22">
        <f>G172+G175</f>
        <v>4450</v>
      </c>
      <c r="H176" s="554"/>
    </row>
    <row r="177" spans="1:8" s="82" customFormat="1" thickBot="1" x14ac:dyDescent="0.25">
      <c r="A177" s="82">
        <v>1</v>
      </c>
      <c r="B177" s="347" t="s">
        <v>10</v>
      </c>
      <c r="C177" s="567"/>
      <c r="D177" s="567"/>
      <c r="E177" s="567"/>
      <c r="F177" s="567"/>
      <c r="G177" s="567"/>
      <c r="H177" s="554"/>
    </row>
    <row r="178" spans="1:8" ht="24.75" customHeight="1" x14ac:dyDescent="0.25">
      <c r="A178" s="82">
        <v>1</v>
      </c>
      <c r="B178" s="585" t="s">
        <v>152</v>
      </c>
      <c r="C178" s="581"/>
      <c r="D178" s="3"/>
      <c r="E178" s="3"/>
      <c r="F178" s="3"/>
      <c r="G178" s="3"/>
    </row>
    <row r="179" spans="1:8" x14ac:dyDescent="0.25">
      <c r="A179" s="82">
        <v>1</v>
      </c>
      <c r="B179" s="83" t="s">
        <v>4</v>
      </c>
      <c r="C179" s="2"/>
      <c r="D179" s="3"/>
      <c r="E179" s="3"/>
      <c r="F179" s="3"/>
      <c r="G179" s="3"/>
    </row>
    <row r="180" spans="1:8" x14ac:dyDescent="0.25">
      <c r="A180" s="82">
        <v>1</v>
      </c>
      <c r="B180" s="71" t="s">
        <v>42</v>
      </c>
      <c r="C180" s="2">
        <v>320</v>
      </c>
      <c r="D180" s="3">
        <v>2145</v>
      </c>
      <c r="E180" s="72">
        <v>10.5</v>
      </c>
      <c r="F180" s="3">
        <f>ROUND(G180/C180,0)</f>
        <v>70</v>
      </c>
      <c r="G180" s="3">
        <f>ROUND(D180*E180,0)</f>
        <v>22523</v>
      </c>
    </row>
    <row r="181" spans="1:8" x14ac:dyDescent="0.25">
      <c r="A181" s="82">
        <v>1</v>
      </c>
      <c r="B181" s="66" t="s">
        <v>5</v>
      </c>
      <c r="C181" s="2">
        <v>320</v>
      </c>
      <c r="D181" s="22">
        <f>D180</f>
        <v>2145</v>
      </c>
      <c r="E181" s="21">
        <f>G181/D181</f>
        <v>10.5002331002331</v>
      </c>
      <c r="F181" s="22">
        <f>F180</f>
        <v>70</v>
      </c>
      <c r="G181" s="22">
        <f>G180</f>
        <v>22523</v>
      </c>
    </row>
    <row r="182" spans="1:8" s="58" customFormat="1" ht="18.75" customHeight="1" x14ac:dyDescent="0.25">
      <c r="A182" s="82">
        <v>1</v>
      </c>
      <c r="B182" s="25" t="s">
        <v>227</v>
      </c>
      <c r="C182" s="25"/>
      <c r="D182" s="89"/>
      <c r="E182" s="57"/>
      <c r="F182" s="57"/>
      <c r="G182" s="57"/>
      <c r="H182" s="572"/>
    </row>
    <row r="183" spans="1:8" s="58" customFormat="1" x14ac:dyDescent="0.25">
      <c r="A183" s="82">
        <v>1</v>
      </c>
      <c r="B183" s="27" t="s">
        <v>331</v>
      </c>
      <c r="C183" s="59"/>
      <c r="D183" s="57">
        <f>SUM(D184,D185,D186,D187)</f>
        <v>9642</v>
      </c>
      <c r="E183" s="57"/>
      <c r="F183" s="57"/>
      <c r="G183" s="57"/>
      <c r="H183" s="572"/>
    </row>
    <row r="184" spans="1:8" s="58" customFormat="1" x14ac:dyDescent="0.25">
      <c r="A184" s="82">
        <v>1</v>
      </c>
      <c r="B184" s="60" t="s">
        <v>228</v>
      </c>
      <c r="C184" s="59"/>
      <c r="D184" s="57"/>
      <c r="E184" s="57"/>
      <c r="F184" s="57"/>
      <c r="G184" s="57"/>
      <c r="H184" s="572"/>
    </row>
    <row r="185" spans="1:8" s="58" customFormat="1" ht="17.25" customHeight="1" x14ac:dyDescent="0.25">
      <c r="A185" s="82">
        <v>1</v>
      </c>
      <c r="B185" s="60" t="s">
        <v>229</v>
      </c>
      <c r="C185" s="59"/>
      <c r="D185" s="3">
        <v>936</v>
      </c>
      <c r="E185" s="57"/>
      <c r="F185" s="57"/>
      <c r="G185" s="57"/>
      <c r="H185" s="572"/>
    </row>
    <row r="186" spans="1:8" s="58" customFormat="1" ht="30" x14ac:dyDescent="0.25">
      <c r="A186" s="82">
        <v>1</v>
      </c>
      <c r="B186" s="60" t="s">
        <v>230</v>
      </c>
      <c r="C186" s="59"/>
      <c r="D186" s="3">
        <v>706</v>
      </c>
      <c r="E186" s="57"/>
      <c r="F186" s="57"/>
      <c r="G186" s="57"/>
      <c r="H186" s="572"/>
    </row>
    <row r="187" spans="1:8" s="58" customFormat="1" x14ac:dyDescent="0.25">
      <c r="A187" s="82">
        <v>1</v>
      </c>
      <c r="B187" s="27" t="s">
        <v>231</v>
      </c>
      <c r="C187" s="59"/>
      <c r="D187" s="3">
        <v>8000</v>
      </c>
      <c r="E187" s="57"/>
      <c r="F187" s="57"/>
      <c r="G187" s="57"/>
      <c r="H187" s="572"/>
    </row>
    <row r="188" spans="1:8" s="58" customFormat="1" x14ac:dyDescent="0.25">
      <c r="A188" s="82">
        <v>1</v>
      </c>
      <c r="B188" s="27"/>
      <c r="C188" s="59"/>
      <c r="D188" s="3"/>
      <c r="E188" s="91"/>
      <c r="F188" s="91"/>
      <c r="G188" s="91"/>
      <c r="H188" s="572"/>
    </row>
    <row r="189" spans="1:8" x14ac:dyDescent="0.25">
      <c r="A189" s="82">
        <v>1</v>
      </c>
      <c r="B189" s="28" t="s">
        <v>121</v>
      </c>
      <c r="C189" s="26"/>
      <c r="D189" s="3">
        <v>50000</v>
      </c>
      <c r="E189" s="3"/>
      <c r="F189" s="3"/>
      <c r="G189" s="3"/>
    </row>
    <row r="190" spans="1:8" s="58" customFormat="1" x14ac:dyDescent="0.25">
      <c r="A190" s="82">
        <v>1</v>
      </c>
      <c r="B190" s="55" t="s">
        <v>160</v>
      </c>
      <c r="C190" s="490"/>
      <c r="D190" s="3"/>
      <c r="E190" s="57"/>
      <c r="F190" s="57"/>
      <c r="G190" s="57"/>
      <c r="H190" s="572"/>
    </row>
    <row r="191" spans="1:8" s="58" customFormat="1" ht="15.75" customHeight="1" x14ac:dyDescent="0.25">
      <c r="A191" s="82">
        <v>1</v>
      </c>
      <c r="B191" s="61" t="s">
        <v>232</v>
      </c>
      <c r="C191" s="62"/>
      <c r="D191" s="59">
        <f>D183+ROUND(D189*3.2,0)</f>
        <v>169642</v>
      </c>
      <c r="E191" s="63"/>
      <c r="F191" s="63"/>
      <c r="G191" s="68"/>
      <c r="H191" s="572"/>
    </row>
    <row r="192" spans="1:8" s="58" customFormat="1" ht="15.75" customHeight="1" x14ac:dyDescent="0.25">
      <c r="A192" s="82">
        <v>1</v>
      </c>
      <c r="B192" s="25" t="s">
        <v>163</v>
      </c>
      <c r="C192" s="26"/>
      <c r="D192" s="3"/>
      <c r="E192" s="63"/>
      <c r="F192" s="63"/>
      <c r="G192" s="68"/>
      <c r="H192" s="572"/>
    </row>
    <row r="193" spans="1:8" s="58" customFormat="1" ht="15.75" customHeight="1" x14ac:dyDescent="0.25">
      <c r="A193" s="82">
        <v>1</v>
      </c>
      <c r="B193" s="27" t="s">
        <v>123</v>
      </c>
      <c r="C193" s="26"/>
      <c r="D193" s="3">
        <f>SUM(D194,D195,D202,D208,D209,D210)</f>
        <v>102182</v>
      </c>
      <c r="E193" s="63"/>
      <c r="F193" s="63"/>
      <c r="G193" s="68"/>
      <c r="H193" s="572"/>
    </row>
    <row r="194" spans="1:8" s="58" customFormat="1" ht="15.75" customHeight="1" x14ac:dyDescent="0.25">
      <c r="A194" s="82">
        <v>1</v>
      </c>
      <c r="B194" s="27" t="s">
        <v>228</v>
      </c>
      <c r="C194" s="26"/>
      <c r="D194" s="3"/>
      <c r="E194" s="63"/>
      <c r="F194" s="63"/>
      <c r="G194" s="68"/>
      <c r="H194" s="572"/>
    </row>
    <row r="195" spans="1:8" s="58" customFormat="1" ht="15.75" customHeight="1" x14ac:dyDescent="0.25">
      <c r="A195" s="82">
        <v>1</v>
      </c>
      <c r="B195" s="60" t="s">
        <v>233</v>
      </c>
      <c r="C195" s="26"/>
      <c r="D195" s="3">
        <f>D196+D197+D198+D200</f>
        <v>2917</v>
      </c>
      <c r="E195" s="63"/>
      <c r="F195" s="63"/>
      <c r="G195" s="68"/>
      <c r="H195" s="572"/>
    </row>
    <row r="196" spans="1:8" s="58" customFormat="1" ht="19.5" customHeight="1" x14ac:dyDescent="0.25">
      <c r="A196" s="82">
        <v>1</v>
      </c>
      <c r="B196" s="64" t="s">
        <v>234</v>
      </c>
      <c r="C196" s="26"/>
      <c r="D196" s="57"/>
      <c r="E196" s="63"/>
      <c r="F196" s="63"/>
      <c r="G196" s="68"/>
      <c r="H196" s="572"/>
    </row>
    <row r="197" spans="1:8" s="58" customFormat="1" ht="15.75" customHeight="1" x14ac:dyDescent="0.25">
      <c r="A197" s="82">
        <v>1</v>
      </c>
      <c r="B197" s="64" t="s">
        <v>235</v>
      </c>
      <c r="C197" s="26"/>
      <c r="D197" s="57"/>
      <c r="E197" s="63"/>
      <c r="F197" s="63"/>
      <c r="G197" s="68"/>
      <c r="H197" s="572"/>
    </row>
    <row r="198" spans="1:8" s="58" customFormat="1" ht="30.75" customHeight="1" x14ac:dyDescent="0.25">
      <c r="A198" s="82">
        <v>1</v>
      </c>
      <c r="B198" s="64" t="s">
        <v>236</v>
      </c>
      <c r="C198" s="26"/>
      <c r="D198" s="57">
        <v>2198</v>
      </c>
      <c r="E198" s="63"/>
      <c r="F198" s="63"/>
      <c r="G198" s="68"/>
      <c r="H198" s="572"/>
    </row>
    <row r="199" spans="1:8" s="58" customFormat="1" x14ac:dyDescent="0.25">
      <c r="A199" s="82">
        <v>1</v>
      </c>
      <c r="B199" s="64" t="s">
        <v>237</v>
      </c>
      <c r="C199" s="26"/>
      <c r="D199" s="57">
        <v>219</v>
      </c>
      <c r="E199" s="63"/>
      <c r="F199" s="63"/>
      <c r="G199" s="68"/>
      <c r="H199" s="572"/>
    </row>
    <row r="200" spans="1:8" s="58" customFormat="1" ht="30" x14ac:dyDescent="0.25">
      <c r="A200" s="82">
        <v>1</v>
      </c>
      <c r="B200" s="64" t="s">
        <v>238</v>
      </c>
      <c r="C200" s="26"/>
      <c r="D200" s="57">
        <v>719</v>
      </c>
      <c r="E200" s="63"/>
      <c r="F200" s="63"/>
      <c r="G200" s="68"/>
      <c r="H200" s="572"/>
    </row>
    <row r="201" spans="1:8" s="58" customFormat="1" x14ac:dyDescent="0.25">
      <c r="A201" s="82">
        <v>1</v>
      </c>
      <c r="B201" s="64" t="s">
        <v>237</v>
      </c>
      <c r="C201" s="26"/>
      <c r="D201" s="91">
        <v>110</v>
      </c>
      <c r="E201" s="63"/>
      <c r="F201" s="63"/>
      <c r="G201" s="68"/>
      <c r="H201" s="572"/>
    </row>
    <row r="202" spans="1:8" s="58" customFormat="1" ht="30" customHeight="1" x14ac:dyDescent="0.25">
      <c r="A202" s="82">
        <v>1</v>
      </c>
      <c r="B202" s="60" t="s">
        <v>239</v>
      </c>
      <c r="C202" s="26"/>
      <c r="D202" s="3">
        <f>SUM(D203,D204,D206)</f>
        <v>99265</v>
      </c>
      <c r="E202" s="63"/>
      <c r="F202" s="63"/>
      <c r="G202" s="68"/>
      <c r="H202" s="572"/>
    </row>
    <row r="203" spans="1:8" s="58" customFormat="1" ht="30" x14ac:dyDescent="0.25">
      <c r="A203" s="82">
        <v>1</v>
      </c>
      <c r="B203" s="64" t="s">
        <v>240</v>
      </c>
      <c r="C203" s="26"/>
      <c r="D203" s="3"/>
      <c r="E203" s="63"/>
      <c r="F203" s="63"/>
      <c r="G203" s="68"/>
      <c r="H203" s="572"/>
    </row>
    <row r="204" spans="1:8" s="58" customFormat="1" ht="45" x14ac:dyDescent="0.25">
      <c r="A204" s="82">
        <v>1</v>
      </c>
      <c r="B204" s="64" t="s">
        <v>241</v>
      </c>
      <c r="C204" s="26"/>
      <c r="D204" s="53">
        <v>95095</v>
      </c>
      <c r="E204" s="63"/>
      <c r="F204" s="63"/>
      <c r="G204" s="68"/>
      <c r="H204" s="572"/>
    </row>
    <row r="205" spans="1:8" s="58" customFormat="1" x14ac:dyDescent="0.25">
      <c r="A205" s="82">
        <v>1</v>
      </c>
      <c r="B205" s="64" t="s">
        <v>237</v>
      </c>
      <c r="C205" s="26"/>
      <c r="D205" s="53">
        <v>23005</v>
      </c>
      <c r="E205" s="63"/>
      <c r="F205" s="63"/>
      <c r="G205" s="68"/>
      <c r="H205" s="572"/>
    </row>
    <row r="206" spans="1:8" s="58" customFormat="1" ht="45" x14ac:dyDescent="0.25">
      <c r="A206" s="82">
        <v>1</v>
      </c>
      <c r="B206" s="64" t="s">
        <v>242</v>
      </c>
      <c r="C206" s="26"/>
      <c r="D206" s="53">
        <v>4170</v>
      </c>
      <c r="E206" s="63"/>
      <c r="F206" s="63"/>
      <c r="G206" s="68"/>
      <c r="H206" s="572"/>
    </row>
    <row r="207" spans="1:8" s="58" customFormat="1" x14ac:dyDescent="0.25">
      <c r="A207" s="82">
        <v>1</v>
      </c>
      <c r="B207" s="64" t="s">
        <v>237</v>
      </c>
      <c r="C207" s="26"/>
      <c r="D207" s="53">
        <v>2800</v>
      </c>
      <c r="E207" s="63"/>
      <c r="F207" s="63"/>
      <c r="G207" s="68"/>
      <c r="H207" s="572"/>
    </row>
    <row r="208" spans="1:8" s="58" customFormat="1" ht="31.5" customHeight="1" x14ac:dyDescent="0.25">
      <c r="A208" s="82">
        <v>1</v>
      </c>
      <c r="B208" s="60" t="s">
        <v>243</v>
      </c>
      <c r="C208" s="26"/>
      <c r="D208" s="3"/>
      <c r="E208" s="63"/>
      <c r="F208" s="63"/>
      <c r="G208" s="68"/>
      <c r="H208" s="572"/>
    </row>
    <row r="209" spans="1:8" s="58" customFormat="1" ht="15.75" customHeight="1" x14ac:dyDescent="0.25">
      <c r="A209" s="82">
        <v>1</v>
      </c>
      <c r="B209" s="60" t="s">
        <v>244</v>
      </c>
      <c r="C209" s="26"/>
      <c r="D209" s="3"/>
      <c r="E209" s="63"/>
      <c r="F209" s="63"/>
      <c r="G209" s="68"/>
      <c r="H209" s="572"/>
    </row>
    <row r="210" spans="1:8" s="58" customFormat="1" ht="15.75" customHeight="1" x14ac:dyDescent="0.25">
      <c r="A210" s="82">
        <v>1</v>
      </c>
      <c r="B210" s="27" t="s">
        <v>245</v>
      </c>
      <c r="C210" s="26"/>
      <c r="D210" s="3"/>
      <c r="E210" s="63"/>
      <c r="F210" s="63"/>
      <c r="G210" s="68"/>
      <c r="H210" s="572"/>
    </row>
    <row r="211" spans="1:8" s="58" customFormat="1" x14ac:dyDescent="0.25">
      <c r="A211" s="82">
        <v>1</v>
      </c>
      <c r="B211" s="28" t="s">
        <v>121</v>
      </c>
      <c r="C211" s="59"/>
      <c r="D211" s="57"/>
      <c r="E211" s="63"/>
      <c r="F211" s="63"/>
      <c r="G211" s="68"/>
      <c r="H211" s="572"/>
    </row>
    <row r="212" spans="1:8" s="58" customFormat="1" x14ac:dyDescent="0.25">
      <c r="A212" s="82">
        <v>1</v>
      </c>
      <c r="B212" s="55" t="s">
        <v>160</v>
      </c>
      <c r="C212" s="59"/>
      <c r="D212" s="91"/>
      <c r="E212" s="63"/>
      <c r="F212" s="63"/>
      <c r="G212" s="68"/>
      <c r="H212" s="572"/>
    </row>
    <row r="213" spans="1:8" ht="30" x14ac:dyDescent="0.25">
      <c r="A213" s="82">
        <v>1</v>
      </c>
      <c r="B213" s="28" t="s">
        <v>122</v>
      </c>
      <c r="C213" s="26"/>
      <c r="D213" s="3">
        <f>17187-200</f>
        <v>16987</v>
      </c>
      <c r="E213" s="3"/>
      <c r="F213" s="3"/>
      <c r="G213" s="3"/>
    </row>
    <row r="214" spans="1:8" s="58" customFormat="1" ht="15.75" customHeight="1" x14ac:dyDescent="0.25">
      <c r="A214" s="82">
        <v>1</v>
      </c>
      <c r="B214" s="28" t="s">
        <v>246</v>
      </c>
      <c r="C214" s="26"/>
      <c r="D214" s="3"/>
      <c r="E214" s="63"/>
      <c r="F214" s="63"/>
      <c r="G214" s="68"/>
      <c r="H214" s="572"/>
    </row>
    <row r="215" spans="1:8" s="58" customFormat="1" ht="45" x14ac:dyDescent="0.25">
      <c r="A215" s="82">
        <v>1</v>
      </c>
      <c r="B215" s="28" t="s">
        <v>339</v>
      </c>
      <c r="C215" s="26"/>
      <c r="D215" s="3">
        <v>200</v>
      </c>
      <c r="E215" s="63"/>
      <c r="F215" s="63"/>
      <c r="G215" s="68"/>
      <c r="H215" s="572"/>
    </row>
    <row r="216" spans="1:8" s="58" customFormat="1" x14ac:dyDescent="0.25">
      <c r="A216" s="82">
        <v>1</v>
      </c>
      <c r="B216" s="66" t="s">
        <v>162</v>
      </c>
      <c r="C216" s="26"/>
      <c r="D216" s="22">
        <f>D193+ROUND(D211*3.2,0)+D213+D215</f>
        <v>119369</v>
      </c>
      <c r="E216" s="63"/>
      <c r="F216" s="63"/>
      <c r="G216" s="68"/>
      <c r="H216" s="572"/>
    </row>
    <row r="217" spans="1:8" s="58" customFormat="1" x14ac:dyDescent="0.25">
      <c r="A217" s="82">
        <v>1</v>
      </c>
      <c r="B217" s="67" t="s">
        <v>161</v>
      </c>
      <c r="C217" s="26"/>
      <c r="D217" s="22">
        <f>SUM(D191,D216)</f>
        <v>289011</v>
      </c>
      <c r="E217" s="63"/>
      <c r="F217" s="63"/>
      <c r="G217" s="68"/>
      <c r="H217" s="572"/>
    </row>
    <row r="218" spans="1:8" x14ac:dyDescent="0.25">
      <c r="A218" s="82">
        <v>1</v>
      </c>
      <c r="B218" s="43" t="s">
        <v>7</v>
      </c>
      <c r="C218" s="26"/>
      <c r="D218" s="3"/>
      <c r="E218" s="3"/>
      <c r="F218" s="3"/>
      <c r="G218" s="3"/>
    </row>
    <row r="219" spans="1:8" x14ac:dyDescent="0.25">
      <c r="A219" s="82">
        <v>1</v>
      </c>
      <c r="B219" s="101" t="s">
        <v>145</v>
      </c>
      <c r="C219" s="26"/>
      <c r="D219" s="3"/>
      <c r="E219" s="3"/>
      <c r="F219" s="3"/>
      <c r="G219" s="3"/>
    </row>
    <row r="220" spans="1:8" x14ac:dyDescent="0.25">
      <c r="A220" s="82">
        <v>1</v>
      </c>
      <c r="B220" s="1" t="s">
        <v>42</v>
      </c>
      <c r="C220" s="2">
        <v>300</v>
      </c>
      <c r="D220" s="3"/>
      <c r="E220" s="72">
        <v>9</v>
      </c>
      <c r="F220" s="3">
        <f>ROUND(G220/C220,0)</f>
        <v>0</v>
      </c>
      <c r="G220" s="3">
        <f>ROUND(D220*E220,0)</f>
        <v>0</v>
      </c>
    </row>
    <row r="221" spans="1:8" x14ac:dyDescent="0.25">
      <c r="A221" s="82">
        <v>1</v>
      </c>
      <c r="B221" s="349" t="s">
        <v>9</v>
      </c>
      <c r="C221" s="26"/>
      <c r="D221" s="22">
        <f>D220</f>
        <v>0</v>
      </c>
      <c r="E221" s="21" t="e">
        <f>G221/D221</f>
        <v>#DIV/0!</v>
      </c>
      <c r="F221" s="22">
        <f>F220</f>
        <v>0</v>
      </c>
      <c r="G221" s="22">
        <f>G220</f>
        <v>0</v>
      </c>
    </row>
    <row r="222" spans="1:8" x14ac:dyDescent="0.25">
      <c r="A222" s="82">
        <v>1</v>
      </c>
      <c r="B222" s="54" t="s">
        <v>20</v>
      </c>
      <c r="C222" s="26"/>
      <c r="D222" s="22"/>
      <c r="E222" s="21"/>
      <c r="F222" s="22"/>
      <c r="G222" s="22"/>
    </row>
    <row r="223" spans="1:8" s="82" customFormat="1" x14ac:dyDescent="0.25">
      <c r="A223" s="82">
        <v>1</v>
      </c>
      <c r="B223" s="1" t="s">
        <v>26</v>
      </c>
      <c r="C223" s="2">
        <v>240</v>
      </c>
      <c r="D223" s="3">
        <v>323</v>
      </c>
      <c r="E223" s="72">
        <v>8</v>
      </c>
      <c r="F223" s="3">
        <f>ROUND(G223/C223,0)</f>
        <v>11</v>
      </c>
      <c r="G223" s="3">
        <f>ROUND(D223*E223,0)</f>
        <v>2584</v>
      </c>
      <c r="H223" s="554"/>
    </row>
    <row r="224" spans="1:8" s="82" customFormat="1" x14ac:dyDescent="0.25">
      <c r="A224" s="82">
        <v>1</v>
      </c>
      <c r="B224" s="587" t="s">
        <v>57</v>
      </c>
      <c r="C224" s="2">
        <v>240</v>
      </c>
      <c r="D224" s="3">
        <v>795</v>
      </c>
      <c r="E224" s="72">
        <v>1</v>
      </c>
      <c r="F224" s="3">
        <f>ROUND(G224/C224,0)</f>
        <v>3</v>
      </c>
      <c r="G224" s="3">
        <f>ROUND(D224*E224,0)</f>
        <v>795</v>
      </c>
      <c r="H224" s="554"/>
    </row>
    <row r="225" spans="1:8" s="82" customFormat="1" x14ac:dyDescent="0.25">
      <c r="A225" s="82">
        <v>1</v>
      </c>
      <c r="B225" s="98" t="s">
        <v>147</v>
      </c>
      <c r="C225" s="2"/>
      <c r="D225" s="44">
        <f>SUM(D223:D224)</f>
        <v>1118</v>
      </c>
      <c r="E225" s="100">
        <f t="shared" ref="E225" si="18">E223</f>
        <v>8</v>
      </c>
      <c r="F225" s="44">
        <f t="shared" ref="F225:G225" si="19">SUM(F223:F224)</f>
        <v>14</v>
      </c>
      <c r="G225" s="44">
        <f t="shared" si="19"/>
        <v>3379</v>
      </c>
      <c r="H225" s="554"/>
    </row>
    <row r="226" spans="1:8" ht="21.75" customHeight="1" x14ac:dyDescent="0.25">
      <c r="A226" s="82">
        <v>1</v>
      </c>
      <c r="B226" s="36" t="s">
        <v>118</v>
      </c>
      <c r="C226" s="26"/>
      <c r="D226" s="22">
        <f>D221+D225</f>
        <v>1118</v>
      </c>
      <c r="E226" s="21">
        <f>G226/D226</f>
        <v>3.0223613595706618</v>
      </c>
      <c r="F226" s="22">
        <f>F221+F225</f>
        <v>14</v>
      </c>
      <c r="G226" s="22">
        <f>G221+G225</f>
        <v>3379</v>
      </c>
    </row>
    <row r="227" spans="1:8" s="82" customFormat="1" ht="16.5" customHeight="1" thickBot="1" x14ac:dyDescent="0.25">
      <c r="A227" s="82">
        <v>1</v>
      </c>
      <c r="B227" s="588" t="s">
        <v>10</v>
      </c>
      <c r="C227" s="566"/>
      <c r="D227" s="567"/>
      <c r="E227" s="567"/>
      <c r="F227" s="567"/>
      <c r="G227" s="567"/>
      <c r="H227" s="554"/>
    </row>
    <row r="228" spans="1:8" s="82" customFormat="1" ht="22.5" customHeight="1" x14ac:dyDescent="0.25">
      <c r="A228" s="82">
        <v>1</v>
      </c>
      <c r="B228" s="589" t="s">
        <v>127</v>
      </c>
      <c r="C228" s="77"/>
      <c r="D228" s="3"/>
      <c r="E228" s="3"/>
      <c r="F228" s="3"/>
      <c r="G228" s="3"/>
      <c r="H228" s="554"/>
    </row>
    <row r="229" spans="1:8" s="82" customFormat="1" x14ac:dyDescent="0.25">
      <c r="A229" s="82">
        <v>1</v>
      </c>
      <c r="B229" s="83" t="s">
        <v>4</v>
      </c>
      <c r="C229" s="77"/>
      <c r="D229" s="3"/>
      <c r="E229" s="3"/>
      <c r="F229" s="3"/>
      <c r="G229" s="3"/>
      <c r="H229" s="554"/>
    </row>
    <row r="230" spans="1:8" s="82" customFormat="1" x14ac:dyDescent="0.25">
      <c r="A230" s="82">
        <v>1</v>
      </c>
      <c r="B230" s="71" t="s">
        <v>28</v>
      </c>
      <c r="C230" s="2">
        <v>300</v>
      </c>
      <c r="D230" s="3">
        <v>1860</v>
      </c>
      <c r="E230" s="72">
        <v>5.7</v>
      </c>
      <c r="F230" s="3">
        <f>ROUND(G230/C230,0)</f>
        <v>35</v>
      </c>
      <c r="G230" s="3">
        <f>ROUND(D230*E230,0)</f>
        <v>10602</v>
      </c>
      <c r="H230" s="554"/>
    </row>
    <row r="231" spans="1:8" x14ac:dyDescent="0.25">
      <c r="A231" s="82">
        <v>1</v>
      </c>
      <c r="B231" s="71" t="s">
        <v>24</v>
      </c>
      <c r="C231" s="2">
        <v>340</v>
      </c>
      <c r="D231" s="3">
        <v>1385</v>
      </c>
      <c r="E231" s="72">
        <v>6</v>
      </c>
      <c r="F231" s="3">
        <f>ROUND(G231/C231,0)</f>
        <v>24</v>
      </c>
      <c r="G231" s="3">
        <f>ROUND(D231*E231,0)</f>
        <v>8310</v>
      </c>
    </row>
    <row r="232" spans="1:8" x14ac:dyDescent="0.25">
      <c r="A232" s="82">
        <v>1</v>
      </c>
      <c r="B232" s="66" t="s">
        <v>5</v>
      </c>
      <c r="C232" s="77"/>
      <c r="D232" s="22">
        <f>SUM(D230:D231)</f>
        <v>3245</v>
      </c>
      <c r="E232" s="21">
        <f>G232/D232</f>
        <v>5.8280431432973803</v>
      </c>
      <c r="F232" s="22">
        <f>SUM(F230:F231)</f>
        <v>59</v>
      </c>
      <c r="G232" s="22">
        <f>SUM(G230:G231)</f>
        <v>18912</v>
      </c>
    </row>
    <row r="233" spans="1:8" s="82" customFormat="1" x14ac:dyDescent="0.25">
      <c r="A233" s="82">
        <v>1</v>
      </c>
      <c r="B233" s="25" t="s">
        <v>203</v>
      </c>
      <c r="C233" s="26"/>
      <c r="D233" s="3"/>
      <c r="E233" s="3"/>
      <c r="F233" s="3"/>
      <c r="G233" s="3"/>
      <c r="H233" s="554"/>
    </row>
    <row r="234" spans="1:8" s="82" customFormat="1" x14ac:dyDescent="0.25">
      <c r="A234" s="82">
        <v>1</v>
      </c>
      <c r="B234" s="27" t="s">
        <v>123</v>
      </c>
      <c r="C234" s="26"/>
      <c r="D234" s="3">
        <f>D236+D235/2.7</f>
        <v>50166.666666666664</v>
      </c>
      <c r="E234" s="3"/>
      <c r="F234" s="3"/>
      <c r="G234" s="3"/>
      <c r="H234" s="554"/>
    </row>
    <row r="235" spans="1:8" s="82" customFormat="1" x14ac:dyDescent="0.25">
      <c r="A235" s="82">
        <v>1</v>
      </c>
      <c r="B235" s="27" t="s">
        <v>327</v>
      </c>
      <c r="C235" s="30"/>
      <c r="D235" s="3">
        <v>3150</v>
      </c>
      <c r="E235" s="30"/>
      <c r="F235" s="30"/>
      <c r="G235" s="30"/>
      <c r="H235" s="554"/>
    </row>
    <row r="236" spans="1:8" s="82" customFormat="1" x14ac:dyDescent="0.25">
      <c r="A236" s="82">
        <v>1</v>
      </c>
      <c r="B236" s="27" t="s">
        <v>245</v>
      </c>
      <c r="C236" s="26"/>
      <c r="D236" s="3">
        <v>49000</v>
      </c>
      <c r="E236" s="3"/>
      <c r="F236" s="3"/>
      <c r="G236" s="3"/>
      <c r="H236" s="554"/>
    </row>
    <row r="237" spans="1:8" s="82" customFormat="1" x14ac:dyDescent="0.25">
      <c r="A237" s="82">
        <v>1</v>
      </c>
      <c r="B237" s="28" t="s">
        <v>121</v>
      </c>
      <c r="C237" s="26"/>
      <c r="D237" s="3">
        <f>D238+D239</f>
        <v>29195.529411764706</v>
      </c>
      <c r="E237" s="3"/>
      <c r="F237" s="3"/>
      <c r="G237" s="3"/>
      <c r="H237" s="554"/>
    </row>
    <row r="238" spans="1:8" s="82" customFormat="1" x14ac:dyDescent="0.25">
      <c r="A238" s="82">
        <v>1</v>
      </c>
      <c r="B238" s="28" t="s">
        <v>298</v>
      </c>
      <c r="C238" s="26"/>
      <c r="D238" s="3">
        <v>28000</v>
      </c>
      <c r="E238" s="3"/>
      <c r="F238" s="3"/>
      <c r="G238" s="3"/>
      <c r="H238" s="554"/>
    </row>
    <row r="239" spans="1:8" s="82" customFormat="1" x14ac:dyDescent="0.25">
      <c r="A239" s="82">
        <v>1</v>
      </c>
      <c r="B239" s="28" t="s">
        <v>300</v>
      </c>
      <c r="C239" s="26"/>
      <c r="D239" s="3">
        <f>D240/8.5</f>
        <v>1195.5294117647059</v>
      </c>
      <c r="E239" s="3"/>
      <c r="F239" s="3"/>
      <c r="G239" s="3"/>
      <c r="H239" s="554"/>
    </row>
    <row r="240" spans="1:8" s="82" customFormat="1" x14ac:dyDescent="0.25">
      <c r="A240" s="82">
        <v>1</v>
      </c>
      <c r="B240" s="55" t="s">
        <v>299</v>
      </c>
      <c r="C240" s="26"/>
      <c r="D240" s="3">
        <v>10162</v>
      </c>
      <c r="E240" s="3"/>
      <c r="F240" s="3"/>
      <c r="G240" s="3"/>
      <c r="H240" s="554"/>
    </row>
    <row r="241" spans="1:8" s="82" customFormat="1" ht="30" x14ac:dyDescent="0.25">
      <c r="A241" s="82">
        <v>1</v>
      </c>
      <c r="B241" s="28" t="s">
        <v>122</v>
      </c>
      <c r="C241" s="26"/>
      <c r="D241" s="3"/>
      <c r="E241" s="3"/>
      <c r="F241" s="3"/>
      <c r="G241" s="3"/>
      <c r="H241" s="554"/>
    </row>
    <row r="242" spans="1:8" s="82" customFormat="1" x14ac:dyDescent="0.25">
      <c r="A242" s="82">
        <v>1</v>
      </c>
      <c r="B242" s="418" t="s">
        <v>161</v>
      </c>
      <c r="C242" s="26"/>
      <c r="D242" s="59">
        <f>D234+ROUND(D238*3.2,0)+D240/3.9</f>
        <v>142372.30769230769</v>
      </c>
      <c r="E242" s="3"/>
      <c r="F242" s="3"/>
      <c r="G242" s="3"/>
      <c r="H242" s="554"/>
    </row>
    <row r="243" spans="1:8" s="82" customFormat="1" x14ac:dyDescent="0.25">
      <c r="A243" s="82">
        <v>1</v>
      </c>
      <c r="B243" s="43" t="s">
        <v>7</v>
      </c>
      <c r="C243" s="77"/>
      <c r="D243" s="3"/>
      <c r="E243" s="3"/>
      <c r="F243" s="3"/>
      <c r="G243" s="3"/>
      <c r="H243" s="554"/>
    </row>
    <row r="244" spans="1:8" s="82" customFormat="1" x14ac:dyDescent="0.25">
      <c r="A244" s="82">
        <v>1</v>
      </c>
      <c r="B244" s="101" t="s">
        <v>145</v>
      </c>
      <c r="C244" s="77"/>
      <c r="D244" s="3"/>
      <c r="E244" s="3"/>
      <c r="F244" s="3"/>
      <c r="G244" s="3"/>
      <c r="H244" s="554"/>
    </row>
    <row r="245" spans="1:8" s="82" customFormat="1" x14ac:dyDescent="0.25">
      <c r="A245" s="82">
        <v>1</v>
      </c>
      <c r="B245" s="1" t="s">
        <v>24</v>
      </c>
      <c r="C245" s="2">
        <v>300</v>
      </c>
      <c r="D245" s="3">
        <v>900</v>
      </c>
      <c r="E245" s="72">
        <v>7.9</v>
      </c>
      <c r="F245" s="3">
        <f>ROUND(G245/C245,0)</f>
        <v>24</v>
      </c>
      <c r="G245" s="3">
        <f>ROUND(D245*E245,0)</f>
        <v>7110</v>
      </c>
      <c r="H245" s="554"/>
    </row>
    <row r="246" spans="1:8" s="82" customFormat="1" x14ac:dyDescent="0.25">
      <c r="A246" s="82">
        <v>1</v>
      </c>
      <c r="B246" s="349" t="s">
        <v>9</v>
      </c>
      <c r="C246" s="2"/>
      <c r="D246" s="22">
        <f>D245</f>
        <v>900</v>
      </c>
      <c r="E246" s="21">
        <f>G246/D246</f>
        <v>7.9</v>
      </c>
      <c r="F246" s="22">
        <f>F245</f>
        <v>24</v>
      </c>
      <c r="G246" s="22">
        <f>G245</f>
        <v>7110</v>
      </c>
      <c r="H246" s="554"/>
    </row>
    <row r="247" spans="1:8" s="82" customFormat="1" x14ac:dyDescent="0.25">
      <c r="A247" s="82">
        <v>1</v>
      </c>
      <c r="B247" s="54" t="s">
        <v>20</v>
      </c>
      <c r="C247" s="2"/>
      <c r="D247" s="22"/>
      <c r="E247" s="21"/>
      <c r="F247" s="22"/>
      <c r="G247" s="22"/>
      <c r="H247" s="554"/>
    </row>
    <row r="248" spans="1:8" s="82" customFormat="1" x14ac:dyDescent="0.25">
      <c r="A248" s="82">
        <v>1</v>
      </c>
      <c r="B248" s="1" t="s">
        <v>24</v>
      </c>
      <c r="C248" s="2">
        <v>240</v>
      </c>
      <c r="D248" s="3">
        <v>255</v>
      </c>
      <c r="E248" s="72">
        <v>7.9</v>
      </c>
      <c r="F248" s="3">
        <f>ROUND(G248/C248,0)</f>
        <v>8</v>
      </c>
      <c r="G248" s="3">
        <f>ROUND(D248*E248,0)</f>
        <v>2015</v>
      </c>
      <c r="H248" s="554"/>
    </row>
    <row r="249" spans="1:8" s="82" customFormat="1" x14ac:dyDescent="0.25">
      <c r="A249" s="82">
        <v>1</v>
      </c>
      <c r="B249" s="587" t="s">
        <v>23</v>
      </c>
      <c r="C249" s="2">
        <v>240</v>
      </c>
      <c r="D249" s="3">
        <v>150</v>
      </c>
      <c r="E249" s="72">
        <v>4</v>
      </c>
      <c r="F249" s="3">
        <f>ROUND(G249/C249,0)</f>
        <v>3</v>
      </c>
      <c r="G249" s="3">
        <f>ROUND(D249*E249,0)</f>
        <v>600</v>
      </c>
      <c r="H249" s="554"/>
    </row>
    <row r="250" spans="1:8" s="82" customFormat="1" x14ac:dyDescent="0.25">
      <c r="A250" s="82">
        <v>1</v>
      </c>
      <c r="B250" s="98" t="s">
        <v>147</v>
      </c>
      <c r="C250" s="102"/>
      <c r="D250" s="44">
        <f>D248+D249</f>
        <v>405</v>
      </c>
      <c r="E250" s="21">
        <f t="shared" ref="E250:E251" si="20">G250/D250</f>
        <v>6.4567901234567904</v>
      </c>
      <c r="F250" s="44">
        <f t="shared" ref="F250:G250" si="21">F248+F249</f>
        <v>11</v>
      </c>
      <c r="G250" s="44">
        <f t="shared" si="21"/>
        <v>2615</v>
      </c>
      <c r="H250" s="554"/>
    </row>
    <row r="251" spans="1:8" ht="18.75" customHeight="1" x14ac:dyDescent="0.25">
      <c r="A251" s="82">
        <v>1</v>
      </c>
      <c r="B251" s="36" t="s">
        <v>118</v>
      </c>
      <c r="C251" s="590"/>
      <c r="D251" s="22">
        <f>D246+D250</f>
        <v>1305</v>
      </c>
      <c r="E251" s="21">
        <f t="shared" si="20"/>
        <v>7.4521072796934869</v>
      </c>
      <c r="F251" s="22">
        <f>F246+F250</f>
        <v>35</v>
      </c>
      <c r="G251" s="22">
        <f>G246+G250</f>
        <v>9725</v>
      </c>
    </row>
    <row r="252" spans="1:8" s="103" customFormat="1" thickBot="1" x14ac:dyDescent="0.25">
      <c r="A252" s="82">
        <v>1</v>
      </c>
      <c r="B252" s="591" t="s">
        <v>10</v>
      </c>
      <c r="C252" s="96"/>
      <c r="D252" s="592"/>
      <c r="E252" s="592"/>
      <c r="F252" s="592"/>
      <c r="G252" s="592"/>
      <c r="H252" s="593"/>
    </row>
    <row r="253" spans="1:8" x14ac:dyDescent="0.25">
      <c r="A253" s="82">
        <v>1</v>
      </c>
      <c r="B253" s="594"/>
      <c r="C253" s="595"/>
      <c r="D253" s="569"/>
      <c r="E253" s="569"/>
      <c r="F253" s="569"/>
      <c r="G253" s="569"/>
    </row>
    <row r="254" spans="1:8" x14ac:dyDescent="0.25">
      <c r="A254" s="82">
        <v>1</v>
      </c>
      <c r="B254" s="555" t="s">
        <v>128</v>
      </c>
      <c r="C254" s="2"/>
      <c r="D254" s="582"/>
      <c r="E254" s="3"/>
      <c r="F254" s="3"/>
      <c r="G254" s="3"/>
    </row>
    <row r="255" spans="1:8" x14ac:dyDescent="0.25">
      <c r="A255" s="82">
        <v>1</v>
      </c>
      <c r="B255" s="83" t="s">
        <v>4</v>
      </c>
      <c r="C255" s="2"/>
      <c r="D255" s="3"/>
      <c r="E255" s="3"/>
      <c r="F255" s="3"/>
      <c r="G255" s="3"/>
    </row>
    <row r="256" spans="1:8" x14ac:dyDescent="0.25">
      <c r="A256" s="82">
        <v>1</v>
      </c>
      <c r="B256" s="71" t="s">
        <v>28</v>
      </c>
      <c r="C256" s="2">
        <v>300</v>
      </c>
      <c r="D256" s="2">
        <v>1420</v>
      </c>
      <c r="E256" s="72">
        <v>5.8</v>
      </c>
      <c r="F256" s="3">
        <f>ROUND(G256/C256,0)</f>
        <v>27</v>
      </c>
      <c r="G256" s="3">
        <f>ROUND(D256*E256,0)</f>
        <v>8236</v>
      </c>
    </row>
    <row r="257" spans="1:7" x14ac:dyDescent="0.25">
      <c r="A257" s="82">
        <v>1</v>
      </c>
      <c r="B257" s="71" t="s">
        <v>24</v>
      </c>
      <c r="C257" s="2">
        <v>300</v>
      </c>
      <c r="D257" s="2">
        <v>200</v>
      </c>
      <c r="E257" s="72">
        <v>6</v>
      </c>
      <c r="F257" s="3">
        <f>ROUND(G257/C257,0)</f>
        <v>4</v>
      </c>
      <c r="G257" s="3">
        <f>ROUND(D257*E257,0)</f>
        <v>1200</v>
      </c>
    </row>
    <row r="258" spans="1:7" x14ac:dyDescent="0.25">
      <c r="A258" s="82">
        <v>1</v>
      </c>
      <c r="B258" s="66" t="s">
        <v>5</v>
      </c>
      <c r="C258" s="77"/>
      <c r="D258" s="22">
        <f>D256+D257</f>
        <v>1620</v>
      </c>
      <c r="E258" s="21">
        <f>G258/D258</f>
        <v>5.8246913580246913</v>
      </c>
      <c r="F258" s="22">
        <f>F256+F257</f>
        <v>31</v>
      </c>
      <c r="G258" s="22">
        <f>G256+G257</f>
        <v>9436</v>
      </c>
    </row>
    <row r="259" spans="1:7" x14ac:dyDescent="0.25">
      <c r="A259" s="82">
        <v>1</v>
      </c>
      <c r="B259" s="25" t="s">
        <v>203</v>
      </c>
      <c r="C259" s="26"/>
      <c r="D259" s="3"/>
      <c r="E259" s="3"/>
      <c r="F259" s="3"/>
      <c r="G259" s="3"/>
    </row>
    <row r="260" spans="1:7" x14ac:dyDescent="0.25">
      <c r="A260" s="82">
        <v>1</v>
      </c>
      <c r="B260" s="27" t="s">
        <v>123</v>
      </c>
      <c r="C260" s="26"/>
      <c r="D260" s="3">
        <f>D262+D261/2.7</f>
        <v>31211.111111111109</v>
      </c>
      <c r="E260" s="3"/>
      <c r="F260" s="3"/>
      <c r="G260" s="3"/>
    </row>
    <row r="261" spans="1:7" x14ac:dyDescent="0.25">
      <c r="A261" s="82">
        <v>1</v>
      </c>
      <c r="B261" s="27" t="s">
        <v>327</v>
      </c>
      <c r="C261" s="30"/>
      <c r="D261" s="3">
        <v>570</v>
      </c>
      <c r="E261" s="30"/>
      <c r="F261" s="30"/>
      <c r="G261" s="30"/>
    </row>
    <row r="262" spans="1:7" x14ac:dyDescent="0.25">
      <c r="A262" s="82">
        <v>1</v>
      </c>
      <c r="B262" s="27" t="s">
        <v>245</v>
      </c>
      <c r="C262" s="26"/>
      <c r="D262" s="3">
        <v>31000</v>
      </c>
      <c r="E262" s="3"/>
      <c r="F262" s="3"/>
      <c r="G262" s="3"/>
    </row>
    <row r="263" spans="1:7" x14ac:dyDescent="0.25">
      <c r="A263" s="82">
        <v>1</v>
      </c>
      <c r="B263" s="28" t="s">
        <v>121</v>
      </c>
      <c r="C263" s="26"/>
      <c r="D263" s="3">
        <f>D264+D265</f>
        <v>10140</v>
      </c>
      <c r="E263" s="3"/>
      <c r="F263" s="3"/>
      <c r="G263" s="3"/>
    </row>
    <row r="264" spans="1:7" x14ac:dyDescent="0.25">
      <c r="A264" s="82">
        <v>1</v>
      </c>
      <c r="B264" s="28" t="s">
        <v>298</v>
      </c>
      <c r="C264" s="26"/>
      <c r="D264" s="3">
        <v>9424</v>
      </c>
      <c r="E264" s="3"/>
      <c r="F264" s="3"/>
      <c r="G264" s="3"/>
    </row>
    <row r="265" spans="1:7" x14ac:dyDescent="0.25">
      <c r="A265" s="82">
        <v>1</v>
      </c>
      <c r="B265" s="28" t="s">
        <v>300</v>
      </c>
      <c r="C265" s="26"/>
      <c r="D265" s="3">
        <f>D266/8.5</f>
        <v>716</v>
      </c>
      <c r="E265" s="3"/>
      <c r="F265" s="3"/>
      <c r="G265" s="3"/>
    </row>
    <row r="266" spans="1:7" x14ac:dyDescent="0.25">
      <c r="A266" s="82">
        <v>1</v>
      </c>
      <c r="B266" s="55" t="s">
        <v>299</v>
      </c>
      <c r="C266" s="26"/>
      <c r="D266" s="3">
        <v>6086</v>
      </c>
      <c r="E266" s="3"/>
      <c r="F266" s="3"/>
      <c r="G266" s="3"/>
    </row>
    <row r="267" spans="1:7" ht="30" x14ac:dyDescent="0.25">
      <c r="A267" s="82">
        <v>1</v>
      </c>
      <c r="B267" s="28" t="s">
        <v>122</v>
      </c>
      <c r="C267" s="26"/>
      <c r="D267" s="3"/>
      <c r="E267" s="3"/>
      <c r="F267" s="3"/>
      <c r="G267" s="3"/>
    </row>
    <row r="268" spans="1:7" x14ac:dyDescent="0.25">
      <c r="A268" s="82">
        <v>1</v>
      </c>
      <c r="B268" s="418" t="s">
        <v>161</v>
      </c>
      <c r="C268" s="26"/>
      <c r="D268" s="59">
        <f>D260+ROUND(D264*3.2,0)+D266/3.9</f>
        <v>62928.62393162393</v>
      </c>
      <c r="E268" s="3"/>
      <c r="F268" s="3"/>
      <c r="G268" s="3"/>
    </row>
    <row r="269" spans="1:7" x14ac:dyDescent="0.25">
      <c r="A269" s="82">
        <v>1</v>
      </c>
      <c r="B269" s="43" t="s">
        <v>7</v>
      </c>
      <c r="C269" s="77"/>
      <c r="D269" s="3"/>
      <c r="E269" s="3"/>
      <c r="F269" s="3"/>
      <c r="G269" s="3"/>
    </row>
    <row r="270" spans="1:7" x14ac:dyDescent="0.25">
      <c r="A270" s="82">
        <v>1</v>
      </c>
      <c r="B270" s="54" t="s">
        <v>20</v>
      </c>
      <c r="C270" s="77"/>
      <c r="D270" s="3"/>
      <c r="E270" s="3"/>
      <c r="F270" s="3"/>
      <c r="G270" s="3"/>
    </row>
    <row r="271" spans="1:7" x14ac:dyDescent="0.25">
      <c r="A271" s="82">
        <v>1</v>
      </c>
      <c r="B271" s="33" t="s">
        <v>24</v>
      </c>
      <c r="C271" s="30">
        <v>240</v>
      </c>
      <c r="D271" s="17">
        <v>383</v>
      </c>
      <c r="E271" s="388">
        <v>7</v>
      </c>
      <c r="F271" s="3">
        <f>ROUND(G271/C271,0)</f>
        <v>11</v>
      </c>
      <c r="G271" s="3">
        <f>ROUND(D271*E271,0)</f>
        <v>2681</v>
      </c>
    </row>
    <row r="272" spans="1:7" x14ac:dyDescent="0.25">
      <c r="A272" s="82">
        <v>1</v>
      </c>
      <c r="B272" s="33" t="s">
        <v>23</v>
      </c>
      <c r="C272" s="30">
        <v>240</v>
      </c>
      <c r="D272" s="17">
        <v>110</v>
      </c>
      <c r="E272" s="388">
        <v>6</v>
      </c>
      <c r="F272" s="3">
        <f>ROUND(G272/C272,0)</f>
        <v>3</v>
      </c>
      <c r="G272" s="3">
        <f>ROUND(D272*E272,0)</f>
        <v>660</v>
      </c>
    </row>
    <row r="273" spans="1:7" ht="14.25" customHeight="1" x14ac:dyDescent="0.25">
      <c r="A273" s="82">
        <v>1</v>
      </c>
      <c r="B273" s="98" t="s">
        <v>147</v>
      </c>
      <c r="C273" s="2"/>
      <c r="D273" s="44">
        <f>D271+D272</f>
        <v>493</v>
      </c>
      <c r="E273" s="21">
        <f t="shared" ref="E273:E274" si="22">G273/D273</f>
        <v>6.7768762677484791</v>
      </c>
      <c r="F273" s="44">
        <f t="shared" ref="F273:G273" si="23">F271+F272</f>
        <v>14</v>
      </c>
      <c r="G273" s="44">
        <f t="shared" si="23"/>
        <v>3341</v>
      </c>
    </row>
    <row r="274" spans="1:7" ht="20.25" customHeight="1" x14ac:dyDescent="0.25">
      <c r="A274" s="82">
        <v>1</v>
      </c>
      <c r="B274" s="36" t="s">
        <v>118</v>
      </c>
      <c r="C274" s="93"/>
      <c r="D274" s="596">
        <f>D273</f>
        <v>493</v>
      </c>
      <c r="E274" s="21">
        <f t="shared" si="22"/>
        <v>6.7768762677484791</v>
      </c>
      <c r="F274" s="596">
        <f>F273</f>
        <v>14</v>
      </c>
      <c r="G274" s="596">
        <f>G273</f>
        <v>3341</v>
      </c>
    </row>
    <row r="275" spans="1:7" ht="15.75" thickBot="1" x14ac:dyDescent="0.3">
      <c r="A275" s="82">
        <v>1</v>
      </c>
      <c r="B275" s="347" t="s">
        <v>10</v>
      </c>
      <c r="C275" s="579"/>
      <c r="D275" s="566"/>
      <c r="E275" s="566"/>
      <c r="F275" s="566"/>
      <c r="G275" s="566"/>
    </row>
    <row r="276" spans="1:7" x14ac:dyDescent="0.25">
      <c r="A276" s="82">
        <v>1</v>
      </c>
      <c r="B276" s="594"/>
      <c r="C276" s="595"/>
      <c r="D276" s="569"/>
      <c r="E276" s="569"/>
      <c r="F276" s="569"/>
      <c r="G276" s="569"/>
    </row>
    <row r="277" spans="1:7" x14ac:dyDescent="0.25">
      <c r="A277" s="82">
        <v>1</v>
      </c>
      <c r="B277" s="589" t="s">
        <v>129</v>
      </c>
      <c r="C277" s="2"/>
      <c r="D277" s="3"/>
      <c r="E277" s="3"/>
      <c r="F277" s="3"/>
      <c r="G277" s="3"/>
    </row>
    <row r="278" spans="1:7" x14ac:dyDescent="0.25">
      <c r="A278" s="82">
        <v>1</v>
      </c>
      <c r="B278" s="83" t="s">
        <v>4</v>
      </c>
      <c r="C278" s="2"/>
      <c r="D278" s="3"/>
      <c r="E278" s="3"/>
      <c r="F278" s="3"/>
      <c r="G278" s="3"/>
    </row>
    <row r="279" spans="1:7" x14ac:dyDescent="0.25">
      <c r="A279" s="82">
        <v>1</v>
      </c>
      <c r="B279" s="71" t="s">
        <v>28</v>
      </c>
      <c r="C279" s="2">
        <v>300</v>
      </c>
      <c r="D279" s="3">
        <v>1430</v>
      </c>
      <c r="E279" s="72">
        <v>6</v>
      </c>
      <c r="F279" s="3">
        <f>ROUND(G279/C279,0)</f>
        <v>29</v>
      </c>
      <c r="G279" s="3">
        <f>ROUND(D279*E279,0)</f>
        <v>8580</v>
      </c>
    </row>
    <row r="280" spans="1:7" x14ac:dyDescent="0.25">
      <c r="A280" s="82">
        <v>1</v>
      </c>
      <c r="B280" s="71" t="s">
        <v>24</v>
      </c>
      <c r="C280" s="2">
        <v>340</v>
      </c>
      <c r="D280" s="3">
        <v>670</v>
      </c>
      <c r="E280" s="72">
        <v>5</v>
      </c>
      <c r="F280" s="3">
        <f>ROUND(G280/C280,0)</f>
        <v>10</v>
      </c>
      <c r="G280" s="3">
        <f>ROUND(D280*E280,0)</f>
        <v>3350</v>
      </c>
    </row>
    <row r="281" spans="1:7" x14ac:dyDescent="0.25">
      <c r="A281" s="82">
        <v>1</v>
      </c>
      <c r="B281" s="66" t="s">
        <v>5</v>
      </c>
      <c r="C281" s="77"/>
      <c r="D281" s="22">
        <f>D279+D280</f>
        <v>2100</v>
      </c>
      <c r="E281" s="21">
        <f>G281/D281</f>
        <v>5.6809523809523812</v>
      </c>
      <c r="F281" s="22">
        <f>F279+F280</f>
        <v>39</v>
      </c>
      <c r="G281" s="22">
        <f>G279+G280</f>
        <v>11930</v>
      </c>
    </row>
    <row r="282" spans="1:7" x14ac:dyDescent="0.25">
      <c r="A282" s="82">
        <v>1</v>
      </c>
      <c r="B282" s="25" t="s">
        <v>203</v>
      </c>
      <c r="C282" s="26"/>
      <c r="D282" s="3"/>
      <c r="E282" s="21"/>
      <c r="F282" s="22"/>
      <c r="G282" s="22"/>
    </row>
    <row r="283" spans="1:7" x14ac:dyDescent="0.25">
      <c r="A283" s="82">
        <v>1</v>
      </c>
      <c r="B283" s="27" t="s">
        <v>123</v>
      </c>
      <c r="C283" s="26"/>
      <c r="D283" s="3">
        <f>D285+D284/2.7</f>
        <v>19481.481481481482</v>
      </c>
      <c r="E283" s="3"/>
      <c r="F283" s="3"/>
      <c r="G283" s="3"/>
    </row>
    <row r="284" spans="1:7" x14ac:dyDescent="0.25">
      <c r="A284" s="82">
        <v>1</v>
      </c>
      <c r="B284" s="27" t="s">
        <v>327</v>
      </c>
      <c r="C284" s="30"/>
      <c r="D284" s="3">
        <v>1300</v>
      </c>
      <c r="E284" s="30"/>
      <c r="F284" s="30"/>
      <c r="G284" s="30"/>
    </row>
    <row r="285" spans="1:7" x14ac:dyDescent="0.25">
      <c r="A285" s="82">
        <v>1</v>
      </c>
      <c r="B285" s="27" t="s">
        <v>245</v>
      </c>
      <c r="C285" s="26"/>
      <c r="D285" s="3">
        <v>19000</v>
      </c>
      <c r="E285" s="3"/>
      <c r="F285" s="3"/>
      <c r="G285" s="3"/>
    </row>
    <row r="286" spans="1:7" x14ac:dyDescent="0.25">
      <c r="A286" s="82">
        <v>1</v>
      </c>
      <c r="B286" s="28" t="s">
        <v>121</v>
      </c>
      <c r="C286" s="26"/>
      <c r="D286" s="3">
        <f>D287+D288</f>
        <v>8670.5882352941171</v>
      </c>
      <c r="E286" s="3"/>
      <c r="F286" s="3"/>
      <c r="G286" s="3"/>
    </row>
    <row r="287" spans="1:7" x14ac:dyDescent="0.25">
      <c r="A287" s="82">
        <v>1</v>
      </c>
      <c r="B287" s="28" t="s">
        <v>298</v>
      </c>
      <c r="C287" s="26"/>
      <c r="D287" s="3">
        <v>8200</v>
      </c>
      <c r="E287" s="3"/>
      <c r="F287" s="3"/>
      <c r="G287" s="3"/>
    </row>
    <row r="288" spans="1:7" x14ac:dyDescent="0.25">
      <c r="A288" s="82">
        <v>1</v>
      </c>
      <c r="B288" s="28" t="s">
        <v>300</v>
      </c>
      <c r="C288" s="26"/>
      <c r="D288" s="3">
        <f>D289/8.5</f>
        <v>470.58823529411762</v>
      </c>
      <c r="E288" s="3"/>
      <c r="F288" s="3"/>
      <c r="G288" s="3"/>
    </row>
    <row r="289" spans="1:8" x14ac:dyDescent="0.25">
      <c r="A289" s="82">
        <v>1</v>
      </c>
      <c r="B289" s="55" t="s">
        <v>299</v>
      </c>
      <c r="C289" s="26"/>
      <c r="D289" s="3">
        <v>4000</v>
      </c>
      <c r="E289" s="3"/>
      <c r="F289" s="3"/>
      <c r="G289" s="3"/>
    </row>
    <row r="290" spans="1:8" ht="30" x14ac:dyDescent="0.25">
      <c r="A290" s="82">
        <v>1</v>
      </c>
      <c r="B290" s="28" t="s">
        <v>122</v>
      </c>
      <c r="C290" s="26"/>
      <c r="D290" s="3"/>
      <c r="E290" s="3"/>
      <c r="F290" s="3"/>
      <c r="G290" s="3"/>
    </row>
    <row r="291" spans="1:8" x14ac:dyDescent="0.25">
      <c r="A291" s="82">
        <v>1</v>
      </c>
      <c r="B291" s="418" t="s">
        <v>161</v>
      </c>
      <c r="C291" s="26"/>
      <c r="D291" s="59">
        <f>D283+ROUND(D287*3.2,0)+D289/3.9</f>
        <v>46747.122507122505</v>
      </c>
      <c r="E291" s="3"/>
      <c r="F291" s="3"/>
      <c r="G291" s="3"/>
    </row>
    <row r="292" spans="1:8" x14ac:dyDescent="0.25">
      <c r="A292" s="82">
        <v>1</v>
      </c>
      <c r="B292" s="644" t="s">
        <v>124</v>
      </c>
      <c r="C292" s="26"/>
      <c r="D292" s="335">
        <f>D293</f>
        <v>140</v>
      </c>
      <c r="E292" s="3"/>
      <c r="F292" s="3"/>
      <c r="G292" s="3"/>
    </row>
    <row r="293" spans="1:8" x14ac:dyDescent="0.25">
      <c r="A293" s="82">
        <v>1</v>
      </c>
      <c r="B293" s="645" t="s">
        <v>273</v>
      </c>
      <c r="C293" s="26"/>
      <c r="D293" s="3">
        <v>140</v>
      </c>
      <c r="E293" s="3"/>
      <c r="F293" s="3"/>
      <c r="G293" s="3"/>
    </row>
    <row r="294" spans="1:8" x14ac:dyDescent="0.25">
      <c r="A294" s="82">
        <v>1</v>
      </c>
      <c r="B294" s="43" t="s">
        <v>7</v>
      </c>
      <c r="C294" s="77"/>
      <c r="D294" s="3"/>
      <c r="E294" s="3"/>
      <c r="F294" s="3"/>
      <c r="G294" s="3"/>
    </row>
    <row r="295" spans="1:8" x14ac:dyDescent="0.25">
      <c r="A295" s="82">
        <v>1</v>
      </c>
      <c r="B295" s="54" t="s">
        <v>20</v>
      </c>
      <c r="C295" s="77"/>
      <c r="D295" s="3"/>
      <c r="E295" s="3"/>
      <c r="F295" s="3"/>
      <c r="G295" s="3"/>
    </row>
    <row r="296" spans="1:8" x14ac:dyDescent="0.25">
      <c r="A296" s="82">
        <v>1</v>
      </c>
      <c r="B296" s="33" t="s">
        <v>24</v>
      </c>
      <c r="C296" s="2">
        <v>240</v>
      </c>
      <c r="D296" s="3">
        <v>312</v>
      </c>
      <c r="E296" s="72">
        <v>7</v>
      </c>
      <c r="F296" s="3">
        <f>ROUND(G296/C296,0)</f>
        <v>9</v>
      </c>
      <c r="G296" s="3">
        <f>ROUND(D296*E296,0)</f>
        <v>2184</v>
      </c>
    </row>
    <row r="297" spans="1:8" x14ac:dyDescent="0.25">
      <c r="A297" s="82">
        <v>1</v>
      </c>
      <c r="B297" s="33" t="s">
        <v>23</v>
      </c>
      <c r="C297" s="2">
        <v>240</v>
      </c>
      <c r="D297" s="3">
        <v>126</v>
      </c>
      <c r="E297" s="92">
        <v>3</v>
      </c>
      <c r="F297" s="3">
        <f>ROUND(G297/C297,0)</f>
        <v>2</v>
      </c>
      <c r="G297" s="3">
        <f>ROUND(D297*E297,0)</f>
        <v>378</v>
      </c>
    </row>
    <row r="298" spans="1:8" ht="18" customHeight="1" x14ac:dyDescent="0.25">
      <c r="A298" s="82">
        <v>1</v>
      </c>
      <c r="B298" s="98" t="s">
        <v>147</v>
      </c>
      <c r="C298" s="2"/>
      <c r="D298" s="44">
        <f>SUM(D296:D297)</f>
        <v>438</v>
      </c>
      <c r="E298" s="21">
        <f t="shared" ref="E298:E299" si="24">G298/D298</f>
        <v>5.8493150684931505</v>
      </c>
      <c r="F298" s="44">
        <f t="shared" ref="F298:G298" si="25">SUM(F296:F297)</f>
        <v>11</v>
      </c>
      <c r="G298" s="44">
        <f t="shared" si="25"/>
        <v>2562</v>
      </c>
    </row>
    <row r="299" spans="1:8" ht="20.25" customHeight="1" x14ac:dyDescent="0.25">
      <c r="A299" s="82">
        <v>1</v>
      </c>
      <c r="B299" s="36" t="s">
        <v>118</v>
      </c>
      <c r="C299" s="93"/>
      <c r="D299" s="596">
        <f>D298</f>
        <v>438</v>
      </c>
      <c r="E299" s="21">
        <f t="shared" si="24"/>
        <v>5.8493150684931505</v>
      </c>
      <c r="F299" s="596">
        <f>F298</f>
        <v>11</v>
      </c>
      <c r="G299" s="596">
        <f>G298</f>
        <v>2562</v>
      </c>
    </row>
    <row r="300" spans="1:8" ht="15.75" thickBot="1" x14ac:dyDescent="0.3">
      <c r="A300" s="82">
        <v>1</v>
      </c>
      <c r="B300" s="347" t="s">
        <v>10</v>
      </c>
      <c r="C300" s="566"/>
      <c r="D300" s="566"/>
      <c r="E300" s="566"/>
      <c r="F300" s="566"/>
      <c r="G300" s="566"/>
    </row>
    <row r="301" spans="1:8" x14ac:dyDescent="0.25">
      <c r="A301" s="82">
        <v>1</v>
      </c>
      <c r="B301" s="93"/>
      <c r="C301" s="104"/>
      <c r="D301" s="3"/>
      <c r="E301" s="3"/>
      <c r="F301" s="3"/>
      <c r="G301" s="3"/>
    </row>
    <row r="302" spans="1:8" ht="29.25" x14ac:dyDescent="0.25">
      <c r="A302" s="82">
        <v>1</v>
      </c>
      <c r="B302" s="597" t="s">
        <v>130</v>
      </c>
      <c r="C302" s="77"/>
      <c r="D302" s="3"/>
      <c r="E302" s="3"/>
      <c r="F302" s="3"/>
      <c r="G302" s="3"/>
    </row>
    <row r="303" spans="1:8" s="58" customFormat="1" ht="18.75" customHeight="1" x14ac:dyDescent="0.25">
      <c r="A303" s="82">
        <v>1</v>
      </c>
      <c r="B303" s="25" t="s">
        <v>227</v>
      </c>
      <c r="C303" s="25"/>
      <c r="D303" s="89"/>
      <c r="E303" s="57"/>
      <c r="F303" s="57"/>
      <c r="G303" s="57"/>
      <c r="H303" s="572"/>
    </row>
    <row r="304" spans="1:8" s="58" customFormat="1" x14ac:dyDescent="0.25">
      <c r="A304" s="82">
        <v>1</v>
      </c>
      <c r="B304" s="27" t="s">
        <v>331</v>
      </c>
      <c r="C304" s="59"/>
      <c r="D304" s="57">
        <f>D307+D308+D309+D305/2.7</f>
        <v>48500</v>
      </c>
      <c r="E304" s="57"/>
      <c r="F304" s="57"/>
      <c r="G304" s="57"/>
      <c r="H304" s="572"/>
    </row>
    <row r="305" spans="1:8" s="58" customFormat="1" x14ac:dyDescent="0.25">
      <c r="A305" s="82">
        <v>1</v>
      </c>
      <c r="B305" s="27" t="s">
        <v>327</v>
      </c>
      <c r="C305" s="30"/>
      <c r="D305" s="3"/>
      <c r="E305" s="30"/>
      <c r="F305" s="30"/>
      <c r="G305" s="30"/>
      <c r="H305" s="572"/>
    </row>
    <row r="306" spans="1:8" s="58" customFormat="1" x14ac:dyDescent="0.25">
      <c r="A306" s="82">
        <v>1</v>
      </c>
      <c r="B306" s="60" t="s">
        <v>228</v>
      </c>
      <c r="C306" s="59"/>
      <c r="D306" s="57"/>
      <c r="E306" s="57"/>
      <c r="F306" s="57"/>
      <c r="G306" s="57"/>
      <c r="H306" s="572"/>
    </row>
    <row r="307" spans="1:8" s="58" customFormat="1" ht="17.25" customHeight="1" x14ac:dyDescent="0.25">
      <c r="A307" s="82">
        <v>1</v>
      </c>
      <c r="B307" s="60" t="s">
        <v>229</v>
      </c>
      <c r="C307" s="59"/>
      <c r="D307" s="3">
        <v>9500</v>
      </c>
      <c r="E307" s="57"/>
      <c r="F307" s="57"/>
      <c r="G307" s="57"/>
      <c r="H307" s="572"/>
    </row>
    <row r="308" spans="1:8" s="58" customFormat="1" ht="30" x14ac:dyDescent="0.25">
      <c r="A308" s="82">
        <v>1</v>
      </c>
      <c r="B308" s="60" t="s">
        <v>230</v>
      </c>
      <c r="C308" s="59"/>
      <c r="D308" s="3"/>
      <c r="E308" s="57"/>
      <c r="F308" s="57"/>
      <c r="G308" s="57"/>
      <c r="H308" s="572"/>
    </row>
    <row r="309" spans="1:8" s="58" customFormat="1" x14ac:dyDescent="0.25">
      <c r="A309" s="82">
        <v>1</v>
      </c>
      <c r="B309" s="27" t="s">
        <v>231</v>
      </c>
      <c r="C309" s="59"/>
      <c r="D309" s="3">
        <v>39000</v>
      </c>
      <c r="E309" s="57"/>
      <c r="F309" s="57"/>
      <c r="G309" s="57"/>
      <c r="H309" s="572"/>
    </row>
    <row r="310" spans="1:8" s="58" customFormat="1" ht="45" x14ac:dyDescent="0.25">
      <c r="A310" s="82">
        <v>1</v>
      </c>
      <c r="B310" s="27" t="s">
        <v>326</v>
      </c>
      <c r="C310" s="59"/>
      <c r="D310" s="17">
        <v>8197</v>
      </c>
      <c r="E310" s="57"/>
      <c r="F310" s="57"/>
      <c r="G310" s="57"/>
      <c r="H310" s="572"/>
    </row>
    <row r="311" spans="1:8" x14ac:dyDescent="0.25">
      <c r="A311" s="82">
        <v>1</v>
      </c>
      <c r="B311" s="28" t="s">
        <v>121</v>
      </c>
      <c r="C311" s="26"/>
      <c r="D311" s="3">
        <f>D312+D313</f>
        <v>67761</v>
      </c>
      <c r="E311" s="22"/>
      <c r="F311" s="3"/>
      <c r="G311" s="3"/>
    </row>
    <row r="312" spans="1:8" x14ac:dyDescent="0.25">
      <c r="A312" s="82">
        <v>1</v>
      </c>
      <c r="B312" s="28" t="s">
        <v>298</v>
      </c>
      <c r="C312" s="56"/>
      <c r="D312" s="3">
        <v>67761</v>
      </c>
      <c r="E312" s="22"/>
      <c r="F312" s="3"/>
      <c r="G312" s="3"/>
    </row>
    <row r="313" spans="1:8" x14ac:dyDescent="0.25">
      <c r="A313" s="82">
        <v>1</v>
      </c>
      <c r="B313" s="28" t="s">
        <v>300</v>
      </c>
      <c r="C313" s="56"/>
      <c r="D313" s="17">
        <f>D314/8.5</f>
        <v>0</v>
      </c>
      <c r="E313" s="22"/>
      <c r="F313" s="3"/>
      <c r="G313" s="3"/>
    </row>
    <row r="314" spans="1:8" s="58" customFormat="1" x14ac:dyDescent="0.25">
      <c r="A314" s="82">
        <v>1</v>
      </c>
      <c r="B314" s="55" t="s">
        <v>299</v>
      </c>
      <c r="C314" s="490"/>
      <c r="D314" s="3"/>
      <c r="E314" s="57"/>
      <c r="F314" s="57"/>
      <c r="G314" s="57"/>
      <c r="H314" s="572"/>
    </row>
    <row r="315" spans="1:8" s="58" customFormat="1" ht="15.75" customHeight="1" x14ac:dyDescent="0.25">
      <c r="A315" s="82">
        <v>1</v>
      </c>
      <c r="B315" s="61" t="s">
        <v>232</v>
      </c>
      <c r="C315" s="62"/>
      <c r="D315" s="59">
        <f>D304+ROUND(D312*3.2,0)+D314/3.9</f>
        <v>265335</v>
      </c>
      <c r="E315" s="63"/>
      <c r="F315" s="63"/>
      <c r="G315" s="68"/>
      <c r="H315" s="572"/>
    </row>
    <row r="316" spans="1:8" s="58" customFormat="1" ht="15.75" customHeight="1" x14ac:dyDescent="0.25">
      <c r="A316" s="82">
        <v>1</v>
      </c>
      <c r="B316" s="25" t="s">
        <v>163</v>
      </c>
      <c r="C316" s="26"/>
      <c r="D316" s="3"/>
      <c r="E316" s="63"/>
      <c r="F316" s="63"/>
      <c r="G316" s="68"/>
      <c r="H316" s="572"/>
    </row>
    <row r="317" spans="1:8" s="58" customFormat="1" ht="15.75" customHeight="1" x14ac:dyDescent="0.25">
      <c r="A317" s="82">
        <v>1</v>
      </c>
      <c r="B317" s="27" t="s">
        <v>123</v>
      </c>
      <c r="C317" s="26"/>
      <c r="D317" s="3">
        <f>SUM(D318,D319,D326,D332,D333,D334)</f>
        <v>27666</v>
      </c>
      <c r="E317" s="63"/>
      <c r="F317" s="63"/>
      <c r="G317" s="68"/>
      <c r="H317" s="572"/>
    </row>
    <row r="318" spans="1:8" s="58" customFormat="1" ht="15.75" customHeight="1" x14ac:dyDescent="0.25">
      <c r="A318" s="82">
        <v>1</v>
      </c>
      <c r="B318" s="27" t="s">
        <v>228</v>
      </c>
      <c r="C318" s="26"/>
      <c r="D318" s="3"/>
      <c r="E318" s="63"/>
      <c r="F318" s="63"/>
      <c r="G318" s="68"/>
      <c r="H318" s="572"/>
    </row>
    <row r="319" spans="1:8" s="58" customFormat="1" ht="15.75" customHeight="1" x14ac:dyDescent="0.25">
      <c r="A319" s="82">
        <v>1</v>
      </c>
      <c r="B319" s="60" t="s">
        <v>233</v>
      </c>
      <c r="C319" s="26"/>
      <c r="D319" s="3">
        <f>D320+D321+D322+D324</f>
        <v>21156</v>
      </c>
      <c r="E319" s="63"/>
      <c r="F319" s="63"/>
      <c r="G319" s="68"/>
      <c r="H319" s="572"/>
    </row>
    <row r="320" spans="1:8" s="58" customFormat="1" ht="19.5" customHeight="1" x14ac:dyDescent="0.25">
      <c r="A320" s="82">
        <v>1</v>
      </c>
      <c r="B320" s="64" t="s">
        <v>234</v>
      </c>
      <c r="C320" s="26"/>
      <c r="D320" s="57">
        <v>16274</v>
      </c>
      <c r="E320" s="63"/>
      <c r="F320" s="63"/>
      <c r="G320" s="68"/>
      <c r="H320" s="572"/>
    </row>
    <row r="321" spans="1:8" s="58" customFormat="1" ht="15.75" customHeight="1" x14ac:dyDescent="0.25">
      <c r="A321" s="82">
        <v>1</v>
      </c>
      <c r="B321" s="64" t="s">
        <v>235</v>
      </c>
      <c r="C321" s="26"/>
      <c r="D321" s="57">
        <v>4882</v>
      </c>
      <c r="E321" s="63"/>
      <c r="F321" s="63"/>
      <c r="G321" s="68"/>
      <c r="H321" s="572"/>
    </row>
    <row r="322" spans="1:8" s="58" customFormat="1" ht="30.75" customHeight="1" x14ac:dyDescent="0.25">
      <c r="A322" s="82">
        <v>1</v>
      </c>
      <c r="B322" s="64" t="s">
        <v>236</v>
      </c>
      <c r="C322" s="26"/>
      <c r="D322" s="57"/>
      <c r="E322" s="63"/>
      <c r="F322" s="63"/>
      <c r="G322" s="68"/>
      <c r="H322" s="572"/>
    </row>
    <row r="323" spans="1:8" s="58" customFormat="1" x14ac:dyDescent="0.25">
      <c r="A323" s="82">
        <v>1</v>
      </c>
      <c r="B323" s="64" t="s">
        <v>237</v>
      </c>
      <c r="C323" s="26"/>
      <c r="D323" s="57"/>
      <c r="E323" s="63"/>
      <c r="F323" s="63"/>
      <c r="G323" s="68"/>
      <c r="H323" s="572"/>
    </row>
    <row r="324" spans="1:8" s="58" customFormat="1" ht="30" x14ac:dyDescent="0.25">
      <c r="A324" s="82">
        <v>1</v>
      </c>
      <c r="B324" s="64" t="s">
        <v>238</v>
      </c>
      <c r="C324" s="26"/>
      <c r="D324" s="57"/>
      <c r="E324" s="63"/>
      <c r="F324" s="63"/>
      <c r="G324" s="68"/>
      <c r="H324" s="572"/>
    </row>
    <row r="325" spans="1:8" s="58" customFormat="1" x14ac:dyDescent="0.25">
      <c r="A325" s="82">
        <v>1</v>
      </c>
      <c r="B325" s="64" t="s">
        <v>237</v>
      </c>
      <c r="C325" s="26"/>
      <c r="D325" s="91"/>
      <c r="E325" s="63"/>
      <c r="F325" s="63"/>
      <c r="G325" s="68"/>
      <c r="H325" s="572"/>
    </row>
    <row r="326" spans="1:8" s="58" customFormat="1" ht="30" customHeight="1" x14ac:dyDescent="0.25">
      <c r="A326" s="82">
        <v>1</v>
      </c>
      <c r="B326" s="60" t="s">
        <v>239</v>
      </c>
      <c r="C326" s="26"/>
      <c r="D326" s="3">
        <f>SUM(D327,D328,D330)</f>
        <v>6510</v>
      </c>
      <c r="E326" s="63"/>
      <c r="F326" s="63"/>
      <c r="G326" s="68"/>
      <c r="H326" s="572"/>
    </row>
    <row r="327" spans="1:8" s="58" customFormat="1" ht="30" x14ac:dyDescent="0.25">
      <c r="A327" s="82">
        <v>1</v>
      </c>
      <c r="B327" s="64" t="s">
        <v>240</v>
      </c>
      <c r="C327" s="26"/>
      <c r="D327" s="3">
        <v>6510</v>
      </c>
      <c r="E327" s="63"/>
      <c r="F327" s="63"/>
      <c r="G327" s="68"/>
      <c r="H327" s="572"/>
    </row>
    <row r="328" spans="1:8" s="58" customFormat="1" ht="45" x14ac:dyDescent="0.25">
      <c r="A328" s="82">
        <v>1</v>
      </c>
      <c r="B328" s="64" t="s">
        <v>241</v>
      </c>
      <c r="C328" s="26"/>
      <c r="D328" s="53"/>
      <c r="E328" s="63"/>
      <c r="F328" s="63"/>
      <c r="G328" s="68"/>
      <c r="H328" s="572"/>
    </row>
    <row r="329" spans="1:8" s="58" customFormat="1" x14ac:dyDescent="0.25">
      <c r="A329" s="82">
        <v>1</v>
      </c>
      <c r="B329" s="64" t="s">
        <v>237</v>
      </c>
      <c r="C329" s="26"/>
      <c r="D329" s="53"/>
      <c r="E329" s="63"/>
      <c r="F329" s="63"/>
      <c r="G329" s="68"/>
      <c r="H329" s="572"/>
    </row>
    <row r="330" spans="1:8" s="58" customFormat="1" ht="45" x14ac:dyDescent="0.25">
      <c r="A330" s="82">
        <v>1</v>
      </c>
      <c r="B330" s="64" t="s">
        <v>242</v>
      </c>
      <c r="C330" s="26"/>
      <c r="D330" s="53"/>
      <c r="E330" s="63"/>
      <c r="F330" s="63"/>
      <c r="G330" s="68"/>
      <c r="H330" s="572"/>
    </row>
    <row r="331" spans="1:8" s="58" customFormat="1" x14ac:dyDescent="0.25">
      <c r="A331" s="82">
        <v>1</v>
      </c>
      <c r="B331" s="64" t="s">
        <v>237</v>
      </c>
      <c r="C331" s="26"/>
      <c r="D331" s="53"/>
      <c r="E331" s="63"/>
      <c r="F331" s="63"/>
      <c r="G331" s="68"/>
      <c r="H331" s="572"/>
    </row>
    <row r="332" spans="1:8" s="58" customFormat="1" ht="31.5" customHeight="1" x14ac:dyDescent="0.25">
      <c r="A332" s="82">
        <v>1</v>
      </c>
      <c r="B332" s="60" t="s">
        <v>243</v>
      </c>
      <c r="C332" s="26"/>
      <c r="D332" s="3"/>
      <c r="E332" s="63"/>
      <c r="F332" s="63"/>
      <c r="G332" s="68"/>
      <c r="H332" s="572"/>
    </row>
    <row r="333" spans="1:8" s="58" customFormat="1" ht="15.75" customHeight="1" x14ac:dyDescent="0.25">
      <c r="A333" s="82">
        <v>1</v>
      </c>
      <c r="B333" s="60" t="s">
        <v>244</v>
      </c>
      <c r="C333" s="26"/>
      <c r="D333" s="3"/>
      <c r="E333" s="63"/>
      <c r="F333" s="63"/>
      <c r="G333" s="68"/>
      <c r="H333" s="572"/>
    </row>
    <row r="334" spans="1:8" s="58" customFormat="1" ht="15.75" customHeight="1" x14ac:dyDescent="0.25">
      <c r="A334" s="82">
        <v>1</v>
      </c>
      <c r="B334" s="27" t="s">
        <v>245</v>
      </c>
      <c r="C334" s="26"/>
      <c r="D334" s="3"/>
      <c r="E334" s="63"/>
      <c r="F334" s="63"/>
      <c r="G334" s="68"/>
      <c r="H334" s="572"/>
    </row>
    <row r="335" spans="1:8" s="58" customFormat="1" x14ac:dyDescent="0.25">
      <c r="A335" s="82">
        <v>1</v>
      </c>
      <c r="B335" s="28" t="s">
        <v>121</v>
      </c>
      <c r="C335" s="59"/>
      <c r="D335" s="57"/>
      <c r="E335" s="63"/>
      <c r="F335" s="63"/>
      <c r="G335" s="68"/>
      <c r="H335" s="572"/>
    </row>
    <row r="336" spans="1:8" s="58" customFormat="1" x14ac:dyDescent="0.25">
      <c r="A336" s="82">
        <v>1</v>
      </c>
      <c r="B336" s="55" t="s">
        <v>160</v>
      </c>
      <c r="C336" s="59"/>
      <c r="D336" s="91"/>
      <c r="E336" s="63"/>
      <c r="F336" s="63"/>
      <c r="G336" s="68"/>
      <c r="H336" s="572"/>
    </row>
    <row r="337" spans="1:8" ht="30" x14ac:dyDescent="0.25">
      <c r="A337" s="82">
        <v>1</v>
      </c>
      <c r="B337" s="28" t="s">
        <v>122</v>
      </c>
      <c r="C337" s="26"/>
      <c r="D337" s="3">
        <v>18500</v>
      </c>
      <c r="E337" s="22"/>
      <c r="F337" s="3"/>
      <c r="G337" s="3"/>
    </row>
    <row r="338" spans="1:8" s="58" customFormat="1" ht="15.75" customHeight="1" x14ac:dyDescent="0.25">
      <c r="A338" s="82">
        <v>1</v>
      </c>
      <c r="B338" s="28" t="s">
        <v>246</v>
      </c>
      <c r="C338" s="26"/>
      <c r="D338" s="3"/>
      <c r="E338" s="63"/>
      <c r="F338" s="63"/>
      <c r="G338" s="68"/>
      <c r="H338" s="572"/>
    </row>
    <row r="339" spans="1:8" s="58" customFormat="1" x14ac:dyDescent="0.25">
      <c r="A339" s="82">
        <v>1</v>
      </c>
      <c r="B339" s="65"/>
      <c r="C339" s="26"/>
      <c r="D339" s="3"/>
      <c r="E339" s="63"/>
      <c r="F339" s="63"/>
      <c r="G339" s="68"/>
      <c r="H339" s="572"/>
    </row>
    <row r="340" spans="1:8" s="58" customFormat="1" x14ac:dyDescent="0.25">
      <c r="A340" s="82">
        <v>1</v>
      </c>
      <c r="B340" s="66" t="s">
        <v>162</v>
      </c>
      <c r="C340" s="26"/>
      <c r="D340" s="22">
        <f>D317+ROUND(D335*3.2,0)+D337</f>
        <v>46166</v>
      </c>
      <c r="E340" s="63"/>
      <c r="F340" s="63"/>
      <c r="G340" s="68"/>
      <c r="H340" s="572"/>
    </row>
    <row r="341" spans="1:8" s="58" customFormat="1" x14ac:dyDescent="0.25">
      <c r="A341" s="82">
        <v>1</v>
      </c>
      <c r="B341" s="67" t="s">
        <v>161</v>
      </c>
      <c r="C341" s="26"/>
      <c r="D341" s="22">
        <f>SUM(D315,D340)</f>
        <v>311501</v>
      </c>
      <c r="E341" s="63"/>
      <c r="F341" s="63"/>
      <c r="G341" s="68"/>
      <c r="H341" s="572"/>
    </row>
    <row r="342" spans="1:8" s="58" customFormat="1" x14ac:dyDescent="0.25">
      <c r="A342" s="82">
        <v>1</v>
      </c>
      <c r="B342" s="317" t="s">
        <v>124</v>
      </c>
      <c r="C342" s="26"/>
      <c r="D342" s="335">
        <f>D343</f>
        <v>3032</v>
      </c>
      <c r="E342" s="586"/>
      <c r="F342" s="586"/>
      <c r="G342" s="22"/>
      <c r="H342" s="572"/>
    </row>
    <row r="343" spans="1:8" s="58" customFormat="1" x14ac:dyDescent="0.25">
      <c r="A343" s="82">
        <v>1</v>
      </c>
      <c r="B343" s="598" t="s">
        <v>33</v>
      </c>
      <c r="C343" s="26"/>
      <c r="D343" s="3">
        <v>3032</v>
      </c>
      <c r="E343" s="586"/>
      <c r="F343" s="586"/>
      <c r="G343" s="22"/>
      <c r="H343" s="572"/>
    </row>
    <row r="344" spans="1:8" x14ac:dyDescent="0.25">
      <c r="A344" s="82">
        <v>1</v>
      </c>
      <c r="B344" s="43" t="s">
        <v>7</v>
      </c>
      <c r="C344" s="26"/>
      <c r="D344" s="3"/>
      <c r="E344" s="3"/>
      <c r="F344" s="3"/>
      <c r="G344" s="3"/>
    </row>
    <row r="345" spans="1:8" x14ac:dyDescent="0.25">
      <c r="A345" s="82">
        <v>1</v>
      </c>
      <c r="B345" s="54" t="s">
        <v>77</v>
      </c>
      <c r="C345" s="26"/>
      <c r="D345" s="3"/>
      <c r="E345" s="3"/>
      <c r="F345" s="3"/>
      <c r="G345" s="3"/>
    </row>
    <row r="346" spans="1:8" x14ac:dyDescent="0.25">
      <c r="A346" s="82">
        <v>1</v>
      </c>
      <c r="B346" s="33" t="s">
        <v>37</v>
      </c>
      <c r="C346" s="2">
        <v>240</v>
      </c>
      <c r="D346" s="3">
        <v>3140</v>
      </c>
      <c r="E346" s="72">
        <v>8</v>
      </c>
      <c r="F346" s="3">
        <f>ROUND(G346/C346,0)</f>
        <v>105</v>
      </c>
      <c r="G346" s="3">
        <f>ROUND(D346*E346,0)</f>
        <v>25120</v>
      </c>
    </row>
    <row r="347" spans="1:8" x14ac:dyDescent="0.25">
      <c r="A347" s="82">
        <v>1</v>
      </c>
      <c r="B347" s="33" t="s">
        <v>11</v>
      </c>
      <c r="C347" s="2">
        <v>240</v>
      </c>
      <c r="D347" s="3">
        <v>855</v>
      </c>
      <c r="E347" s="72">
        <v>4</v>
      </c>
      <c r="F347" s="3">
        <f>ROUND(G347/C347,0)</f>
        <v>14</v>
      </c>
      <c r="G347" s="3">
        <f>ROUND(D347*E347,0)</f>
        <v>3420</v>
      </c>
    </row>
    <row r="348" spans="1:8" x14ac:dyDescent="0.25">
      <c r="A348" s="82">
        <v>1</v>
      </c>
      <c r="B348" s="33" t="s">
        <v>8</v>
      </c>
      <c r="C348" s="102">
        <v>240</v>
      </c>
      <c r="D348" s="3">
        <v>185</v>
      </c>
      <c r="E348" s="92">
        <v>4</v>
      </c>
      <c r="F348" s="3">
        <f>ROUND(G348/C348,0)</f>
        <v>3</v>
      </c>
      <c r="G348" s="3">
        <f>ROUND(D348*E348,0)</f>
        <v>740</v>
      </c>
    </row>
    <row r="349" spans="1:8" x14ac:dyDescent="0.25">
      <c r="A349" s="82">
        <v>1</v>
      </c>
      <c r="B349" s="34" t="s">
        <v>147</v>
      </c>
      <c r="C349" s="102"/>
      <c r="D349" s="44">
        <f>SUM(D346:D348)</f>
        <v>4180</v>
      </c>
      <c r="E349" s="21">
        <f t="shared" ref="E349:E350" si="26">G349/D349</f>
        <v>7.0047846889952154</v>
      </c>
      <c r="F349" s="44">
        <f t="shared" ref="F349:G349" si="27">SUM(F346:F348)</f>
        <v>122</v>
      </c>
      <c r="G349" s="44">
        <f t="shared" si="27"/>
        <v>29280</v>
      </c>
    </row>
    <row r="350" spans="1:8" ht="21" customHeight="1" x14ac:dyDescent="0.25">
      <c r="A350" s="82">
        <v>1</v>
      </c>
      <c r="B350" s="36" t="s">
        <v>118</v>
      </c>
      <c r="C350" s="590"/>
      <c r="D350" s="596">
        <f>D349</f>
        <v>4180</v>
      </c>
      <c r="E350" s="21">
        <f t="shared" si="26"/>
        <v>7.0047846889952154</v>
      </c>
      <c r="F350" s="596">
        <f t="shared" ref="F350:G350" si="28">F349</f>
        <v>122</v>
      </c>
      <c r="G350" s="596">
        <f t="shared" si="28"/>
        <v>29280</v>
      </c>
    </row>
    <row r="351" spans="1:8" s="82" customFormat="1" thickBot="1" x14ac:dyDescent="0.25">
      <c r="A351" s="82">
        <v>1</v>
      </c>
      <c r="B351" s="591" t="s">
        <v>10</v>
      </c>
      <c r="C351" s="96"/>
      <c r="D351" s="96"/>
      <c r="E351" s="96"/>
      <c r="F351" s="96"/>
      <c r="G351" s="96"/>
      <c r="H351" s="554"/>
    </row>
    <row r="352" spans="1:8" x14ac:dyDescent="0.25">
      <c r="A352" s="82">
        <v>1</v>
      </c>
      <c r="B352" s="594"/>
      <c r="C352" s="568"/>
      <c r="D352" s="569"/>
      <c r="E352" s="569"/>
      <c r="F352" s="569"/>
      <c r="G352" s="569"/>
    </row>
    <row r="353" spans="1:8" x14ac:dyDescent="0.25">
      <c r="A353" s="82">
        <v>1</v>
      </c>
      <c r="B353" s="589" t="s">
        <v>131</v>
      </c>
      <c r="C353" s="77"/>
      <c r="D353" s="3"/>
      <c r="E353" s="3"/>
      <c r="F353" s="3"/>
      <c r="G353" s="3"/>
    </row>
    <row r="354" spans="1:8" s="58" customFormat="1" ht="18.75" customHeight="1" x14ac:dyDescent="0.25">
      <c r="A354" s="82">
        <v>1</v>
      </c>
      <c r="B354" s="25" t="s">
        <v>227</v>
      </c>
      <c r="C354" s="25"/>
      <c r="D354" s="89"/>
      <c r="E354" s="57"/>
      <c r="F354" s="57"/>
      <c r="G354" s="57"/>
      <c r="H354" s="572"/>
    </row>
    <row r="355" spans="1:8" s="58" customFormat="1" x14ac:dyDescent="0.25">
      <c r="A355" s="82">
        <v>1</v>
      </c>
      <c r="B355" s="27" t="s">
        <v>331</v>
      </c>
      <c r="C355" s="59"/>
      <c r="D355" s="57">
        <f>SUM(D356,D357,D358,D359)</f>
        <v>38120</v>
      </c>
      <c r="E355" s="57"/>
      <c r="F355" s="57"/>
      <c r="G355" s="57"/>
      <c r="H355" s="572"/>
    </row>
    <row r="356" spans="1:8" s="58" customFormat="1" x14ac:dyDescent="0.25">
      <c r="A356" s="82">
        <v>1</v>
      </c>
      <c r="B356" s="60" t="s">
        <v>228</v>
      </c>
      <c r="C356" s="59"/>
      <c r="D356" s="57"/>
      <c r="E356" s="57"/>
      <c r="F356" s="57"/>
      <c r="G356" s="57"/>
      <c r="H356" s="572"/>
    </row>
    <row r="357" spans="1:8" s="58" customFormat="1" ht="36.75" customHeight="1" x14ac:dyDescent="0.25">
      <c r="A357" s="82">
        <v>1</v>
      </c>
      <c r="B357" s="60" t="s">
        <v>229</v>
      </c>
      <c r="C357" s="59"/>
      <c r="D357" s="3">
        <v>25625</v>
      </c>
      <c r="E357" s="57"/>
      <c r="F357" s="57"/>
      <c r="G357" s="57"/>
      <c r="H357" s="572"/>
    </row>
    <row r="358" spans="1:8" s="58" customFormat="1" ht="30" x14ac:dyDescent="0.25">
      <c r="A358" s="82">
        <v>1</v>
      </c>
      <c r="B358" s="60" t="s">
        <v>230</v>
      </c>
      <c r="C358" s="59"/>
      <c r="D358" s="3"/>
      <c r="E358" s="57"/>
      <c r="F358" s="57"/>
      <c r="G358" s="57"/>
      <c r="H358" s="572"/>
    </row>
    <row r="359" spans="1:8" s="58" customFormat="1" x14ac:dyDescent="0.25">
      <c r="A359" s="82">
        <v>1</v>
      </c>
      <c r="B359" s="27" t="s">
        <v>231</v>
      </c>
      <c r="C359" s="59"/>
      <c r="D359" s="3">
        <v>12495</v>
      </c>
      <c r="E359" s="57"/>
      <c r="F359" s="57"/>
      <c r="G359" s="57"/>
      <c r="H359" s="572"/>
    </row>
    <row r="360" spans="1:8" s="58" customFormat="1" ht="45" x14ac:dyDescent="0.25">
      <c r="A360" s="82">
        <v>1</v>
      </c>
      <c r="B360" s="27" t="s">
        <v>326</v>
      </c>
      <c r="C360" s="59"/>
      <c r="D360" s="17">
        <v>4568</v>
      </c>
      <c r="E360" s="57"/>
      <c r="F360" s="57"/>
      <c r="G360" s="57"/>
      <c r="H360" s="572"/>
    </row>
    <row r="361" spans="1:8" x14ac:dyDescent="0.25">
      <c r="A361" s="82">
        <v>1</v>
      </c>
      <c r="B361" s="28" t="s">
        <v>121</v>
      </c>
      <c r="C361" s="26"/>
      <c r="D361" s="3">
        <v>45000</v>
      </c>
      <c r="E361" s="3"/>
      <c r="F361" s="3"/>
      <c r="G361" s="3"/>
    </row>
    <row r="362" spans="1:8" s="58" customFormat="1" x14ac:dyDescent="0.25">
      <c r="A362" s="82">
        <v>1</v>
      </c>
      <c r="B362" s="55" t="s">
        <v>160</v>
      </c>
      <c r="C362" s="490"/>
      <c r="D362" s="3"/>
      <c r="E362" s="57"/>
      <c r="F362" s="57"/>
      <c r="G362" s="57"/>
      <c r="H362" s="572"/>
    </row>
    <row r="363" spans="1:8" s="58" customFormat="1" ht="15.75" customHeight="1" x14ac:dyDescent="0.25">
      <c r="A363" s="82">
        <v>1</v>
      </c>
      <c r="B363" s="61" t="s">
        <v>232</v>
      </c>
      <c r="C363" s="62"/>
      <c r="D363" s="59">
        <f>D355+ROUND(D361*3.2,0)</f>
        <v>182120</v>
      </c>
      <c r="E363" s="63"/>
      <c r="F363" s="63"/>
      <c r="G363" s="68"/>
      <c r="H363" s="572"/>
    </row>
    <row r="364" spans="1:8" s="58" customFormat="1" ht="15.75" customHeight="1" x14ac:dyDescent="0.25">
      <c r="A364" s="82">
        <v>1</v>
      </c>
      <c r="B364" s="25" t="s">
        <v>163</v>
      </c>
      <c r="C364" s="26"/>
      <c r="D364" s="3"/>
      <c r="E364" s="63"/>
      <c r="F364" s="63"/>
      <c r="G364" s="68"/>
      <c r="H364" s="572"/>
    </row>
    <row r="365" spans="1:8" s="58" customFormat="1" ht="15.75" customHeight="1" x14ac:dyDescent="0.25">
      <c r="A365" s="82">
        <v>1</v>
      </c>
      <c r="B365" s="27" t="s">
        <v>123</v>
      </c>
      <c r="C365" s="26"/>
      <c r="D365" s="3">
        <f>SUM(D366,D367,D374,D380,D381,D382)</f>
        <v>15774</v>
      </c>
      <c r="E365" s="63"/>
      <c r="F365" s="63"/>
      <c r="G365" s="68"/>
      <c r="H365" s="572"/>
    </row>
    <row r="366" spans="1:8" s="58" customFormat="1" ht="15.75" customHeight="1" x14ac:dyDescent="0.25">
      <c r="A366" s="82">
        <v>1</v>
      </c>
      <c r="B366" s="27" t="s">
        <v>228</v>
      </c>
      <c r="C366" s="26"/>
      <c r="D366" s="3"/>
      <c r="E366" s="63"/>
      <c r="F366" s="63"/>
      <c r="G366" s="68"/>
      <c r="H366" s="572"/>
    </row>
    <row r="367" spans="1:8" s="58" customFormat="1" ht="15.75" customHeight="1" x14ac:dyDescent="0.25">
      <c r="A367" s="82">
        <v>1</v>
      </c>
      <c r="B367" s="60" t="s">
        <v>233</v>
      </c>
      <c r="C367" s="26"/>
      <c r="D367" s="3">
        <f>D368+D369+D370+D372</f>
        <v>12064</v>
      </c>
      <c r="E367" s="63"/>
      <c r="F367" s="63"/>
      <c r="G367" s="68"/>
      <c r="H367" s="572"/>
    </row>
    <row r="368" spans="1:8" s="58" customFormat="1" ht="19.5" customHeight="1" x14ac:dyDescent="0.25">
      <c r="A368" s="82">
        <v>1</v>
      </c>
      <c r="B368" s="64" t="s">
        <v>234</v>
      </c>
      <c r="C368" s="26"/>
      <c r="D368" s="57">
        <v>9280</v>
      </c>
      <c r="E368" s="63"/>
      <c r="F368" s="63"/>
      <c r="G368" s="68"/>
      <c r="H368" s="572"/>
    </row>
    <row r="369" spans="1:8" s="58" customFormat="1" ht="15.75" customHeight="1" x14ac:dyDescent="0.25">
      <c r="A369" s="82">
        <v>1</v>
      </c>
      <c r="B369" s="64" t="s">
        <v>235</v>
      </c>
      <c r="C369" s="26"/>
      <c r="D369" s="57">
        <v>2784</v>
      </c>
      <c r="E369" s="63"/>
      <c r="F369" s="63"/>
      <c r="G369" s="68"/>
      <c r="H369" s="572"/>
    </row>
    <row r="370" spans="1:8" s="58" customFormat="1" ht="30.75" customHeight="1" x14ac:dyDescent="0.25">
      <c r="A370" s="82">
        <v>1</v>
      </c>
      <c r="B370" s="64" t="s">
        <v>236</v>
      </c>
      <c r="C370" s="26"/>
      <c r="D370" s="57"/>
      <c r="E370" s="63"/>
      <c r="F370" s="63"/>
      <c r="G370" s="68"/>
      <c r="H370" s="572"/>
    </row>
    <row r="371" spans="1:8" s="58" customFormat="1" x14ac:dyDescent="0.25">
      <c r="A371" s="82">
        <v>1</v>
      </c>
      <c r="B371" s="64" t="s">
        <v>237</v>
      </c>
      <c r="C371" s="26"/>
      <c r="D371" s="57"/>
      <c r="E371" s="63"/>
      <c r="F371" s="63"/>
      <c r="G371" s="68"/>
      <c r="H371" s="572"/>
    </row>
    <row r="372" spans="1:8" s="58" customFormat="1" ht="30" x14ac:dyDescent="0.25">
      <c r="A372" s="82">
        <v>1</v>
      </c>
      <c r="B372" s="64" t="s">
        <v>238</v>
      </c>
      <c r="C372" s="26"/>
      <c r="D372" s="57"/>
      <c r="E372" s="63"/>
      <c r="F372" s="63"/>
      <c r="G372" s="68"/>
      <c r="H372" s="572"/>
    </row>
    <row r="373" spans="1:8" s="58" customFormat="1" x14ac:dyDescent="0.25">
      <c r="A373" s="82">
        <v>1</v>
      </c>
      <c r="B373" s="64" t="s">
        <v>237</v>
      </c>
      <c r="C373" s="26"/>
      <c r="D373" s="91"/>
      <c r="E373" s="63"/>
      <c r="F373" s="63"/>
      <c r="G373" s="68"/>
      <c r="H373" s="572"/>
    </row>
    <row r="374" spans="1:8" s="58" customFormat="1" ht="30" customHeight="1" x14ac:dyDescent="0.25">
      <c r="A374" s="82">
        <v>1</v>
      </c>
      <c r="B374" s="60" t="s">
        <v>239</v>
      </c>
      <c r="C374" s="26"/>
      <c r="D374" s="3">
        <f>SUM(D375,D376,D378)</f>
        <v>3710</v>
      </c>
      <c r="E374" s="63"/>
      <c r="F374" s="63"/>
      <c r="G374" s="68"/>
      <c r="H374" s="572"/>
    </row>
    <row r="375" spans="1:8" s="58" customFormat="1" ht="30" x14ac:dyDescent="0.25">
      <c r="A375" s="82">
        <v>1</v>
      </c>
      <c r="B375" s="64" t="s">
        <v>240</v>
      </c>
      <c r="C375" s="26"/>
      <c r="D375" s="3">
        <v>3710</v>
      </c>
      <c r="E375" s="63"/>
      <c r="F375" s="63"/>
      <c r="G375" s="68"/>
      <c r="H375" s="572"/>
    </row>
    <row r="376" spans="1:8" s="58" customFormat="1" ht="45" x14ac:dyDescent="0.25">
      <c r="A376" s="82">
        <v>1</v>
      </c>
      <c r="B376" s="64" t="s">
        <v>241</v>
      </c>
      <c r="C376" s="26"/>
      <c r="D376" s="53"/>
      <c r="E376" s="63"/>
      <c r="F376" s="63"/>
      <c r="G376" s="68"/>
      <c r="H376" s="572"/>
    </row>
    <row r="377" spans="1:8" s="58" customFormat="1" x14ac:dyDescent="0.25">
      <c r="A377" s="82">
        <v>1</v>
      </c>
      <c r="B377" s="64" t="s">
        <v>237</v>
      </c>
      <c r="C377" s="26"/>
      <c r="D377" s="53"/>
      <c r="E377" s="63"/>
      <c r="F377" s="63"/>
      <c r="G377" s="68"/>
      <c r="H377" s="572"/>
    </row>
    <row r="378" spans="1:8" s="58" customFormat="1" ht="45" x14ac:dyDescent="0.25">
      <c r="A378" s="82">
        <v>1</v>
      </c>
      <c r="B378" s="64" t="s">
        <v>242</v>
      </c>
      <c r="C378" s="26"/>
      <c r="D378" s="53"/>
      <c r="E378" s="63"/>
      <c r="F378" s="63"/>
      <c r="G378" s="68"/>
      <c r="H378" s="572"/>
    </row>
    <row r="379" spans="1:8" s="58" customFormat="1" x14ac:dyDescent="0.25">
      <c r="A379" s="82">
        <v>1</v>
      </c>
      <c r="B379" s="64" t="s">
        <v>237</v>
      </c>
      <c r="C379" s="26"/>
      <c r="D379" s="53"/>
      <c r="E379" s="63"/>
      <c r="F379" s="63"/>
      <c r="G379" s="68"/>
      <c r="H379" s="572"/>
    </row>
    <row r="380" spans="1:8" s="58" customFormat="1" ht="31.5" customHeight="1" x14ac:dyDescent="0.25">
      <c r="A380" s="82">
        <v>1</v>
      </c>
      <c r="B380" s="60" t="s">
        <v>243</v>
      </c>
      <c r="C380" s="26"/>
      <c r="D380" s="3"/>
      <c r="E380" s="63"/>
      <c r="F380" s="63"/>
      <c r="G380" s="68"/>
      <c r="H380" s="572"/>
    </row>
    <row r="381" spans="1:8" s="58" customFormat="1" ht="15.75" customHeight="1" x14ac:dyDescent="0.25">
      <c r="A381" s="82">
        <v>1</v>
      </c>
      <c r="B381" s="60" t="s">
        <v>244</v>
      </c>
      <c r="C381" s="26"/>
      <c r="D381" s="3"/>
      <c r="E381" s="63"/>
      <c r="F381" s="63"/>
      <c r="G381" s="68"/>
      <c r="H381" s="572"/>
    </row>
    <row r="382" spans="1:8" s="58" customFormat="1" ht="15.75" customHeight="1" x14ac:dyDescent="0.25">
      <c r="A382" s="82">
        <v>1</v>
      </c>
      <c r="B382" s="27" t="s">
        <v>245</v>
      </c>
      <c r="C382" s="26"/>
      <c r="D382" s="3"/>
      <c r="E382" s="63"/>
      <c r="F382" s="63"/>
      <c r="G382" s="68"/>
      <c r="H382" s="572"/>
    </row>
    <row r="383" spans="1:8" s="58" customFormat="1" x14ac:dyDescent="0.25">
      <c r="A383" s="82">
        <v>1</v>
      </c>
      <c r="B383" s="28" t="s">
        <v>121</v>
      </c>
      <c r="C383" s="59"/>
      <c r="D383" s="57"/>
      <c r="E383" s="63"/>
      <c r="F383" s="63"/>
      <c r="G383" s="68"/>
      <c r="H383" s="572"/>
    </row>
    <row r="384" spans="1:8" s="58" customFormat="1" x14ac:dyDescent="0.25">
      <c r="A384" s="82">
        <v>1</v>
      </c>
      <c r="B384" s="55" t="s">
        <v>160</v>
      </c>
      <c r="C384" s="59"/>
      <c r="D384" s="91"/>
      <c r="E384" s="63"/>
      <c r="F384" s="63"/>
      <c r="G384" s="68"/>
      <c r="H384" s="572"/>
    </row>
    <row r="385" spans="1:8" ht="30" x14ac:dyDescent="0.25">
      <c r="A385" s="82">
        <v>1</v>
      </c>
      <c r="B385" s="28" t="s">
        <v>122</v>
      </c>
      <c r="C385" s="26"/>
      <c r="D385" s="3">
        <v>15000</v>
      </c>
      <c r="E385" s="3"/>
      <c r="F385" s="3"/>
      <c r="G385" s="3"/>
    </row>
    <row r="386" spans="1:8" s="58" customFormat="1" ht="15.75" customHeight="1" x14ac:dyDescent="0.25">
      <c r="A386" s="82">
        <v>1</v>
      </c>
      <c r="B386" s="28" t="s">
        <v>246</v>
      </c>
      <c r="C386" s="26"/>
      <c r="D386" s="3"/>
      <c r="E386" s="63"/>
      <c r="F386" s="63"/>
      <c r="G386" s="68"/>
      <c r="H386" s="572"/>
    </row>
    <row r="387" spans="1:8" s="58" customFormat="1" x14ac:dyDescent="0.25">
      <c r="A387" s="82">
        <v>1</v>
      </c>
      <c r="B387" s="65" t="s">
        <v>247</v>
      </c>
      <c r="C387" s="26"/>
      <c r="D387" s="3"/>
      <c r="E387" s="63"/>
      <c r="F387" s="63"/>
      <c r="G387" s="68"/>
      <c r="H387" s="572"/>
    </row>
    <row r="388" spans="1:8" s="58" customFormat="1" x14ac:dyDescent="0.25">
      <c r="A388" s="82">
        <v>1</v>
      </c>
      <c r="B388" s="66" t="s">
        <v>162</v>
      </c>
      <c r="C388" s="26"/>
      <c r="D388" s="22">
        <f>D365+ROUND(D383*3.2,0)+D385</f>
        <v>30774</v>
      </c>
      <c r="E388" s="63"/>
      <c r="F388" s="63"/>
      <c r="G388" s="68"/>
      <c r="H388" s="572"/>
    </row>
    <row r="389" spans="1:8" s="58" customFormat="1" x14ac:dyDescent="0.25">
      <c r="A389" s="82">
        <v>1</v>
      </c>
      <c r="B389" s="67" t="s">
        <v>161</v>
      </c>
      <c r="C389" s="26"/>
      <c r="D389" s="22">
        <f>SUM(D363,D388)</f>
        <v>212894</v>
      </c>
      <c r="E389" s="63"/>
      <c r="F389" s="63"/>
      <c r="G389" s="68"/>
      <c r="H389" s="572"/>
    </row>
    <row r="390" spans="1:8" s="58" customFormat="1" x14ac:dyDescent="0.25">
      <c r="A390" s="82">
        <v>1</v>
      </c>
      <c r="B390" s="317" t="s">
        <v>124</v>
      </c>
      <c r="C390" s="26"/>
      <c r="D390" s="335">
        <f>D391</f>
        <v>1298</v>
      </c>
      <c r="E390" s="586"/>
      <c r="F390" s="586"/>
      <c r="G390" s="22"/>
      <c r="H390" s="572"/>
    </row>
    <row r="391" spans="1:8" s="58" customFormat="1" x14ac:dyDescent="0.25">
      <c r="A391" s="82">
        <v>1</v>
      </c>
      <c r="B391" s="598" t="s">
        <v>33</v>
      </c>
      <c r="C391" s="26"/>
      <c r="D391" s="3">
        <v>1298</v>
      </c>
      <c r="E391" s="586"/>
      <c r="F391" s="586"/>
      <c r="G391" s="22"/>
      <c r="H391" s="572"/>
    </row>
    <row r="392" spans="1:8" x14ac:dyDescent="0.25">
      <c r="A392" s="82">
        <v>1</v>
      </c>
      <c r="B392" s="43" t="s">
        <v>7</v>
      </c>
      <c r="C392" s="26"/>
      <c r="D392" s="3"/>
      <c r="E392" s="3"/>
      <c r="F392" s="3"/>
      <c r="G392" s="3"/>
    </row>
    <row r="393" spans="1:8" x14ac:dyDescent="0.25">
      <c r="A393" s="82">
        <v>1</v>
      </c>
      <c r="B393" s="54" t="s">
        <v>77</v>
      </c>
      <c r="C393" s="26"/>
      <c r="D393" s="3"/>
      <c r="E393" s="3"/>
      <c r="F393" s="3"/>
      <c r="G393" s="3"/>
    </row>
    <row r="394" spans="1:8" x14ac:dyDescent="0.25">
      <c r="A394" s="82">
        <v>1</v>
      </c>
      <c r="B394" s="33" t="s">
        <v>37</v>
      </c>
      <c r="C394" s="2">
        <v>240</v>
      </c>
      <c r="D394" s="3">
        <v>2003</v>
      </c>
      <c r="E394" s="72">
        <v>8</v>
      </c>
      <c r="F394" s="3">
        <f>ROUND(G394/C394,0)</f>
        <v>67</v>
      </c>
      <c r="G394" s="3">
        <f>ROUND(D394*E394,0)</f>
        <v>16024</v>
      </c>
    </row>
    <row r="395" spans="1:8" ht="18" customHeight="1" x14ac:dyDescent="0.25">
      <c r="A395" s="82">
        <v>1</v>
      </c>
      <c r="B395" s="34" t="s">
        <v>147</v>
      </c>
      <c r="C395" s="26"/>
      <c r="D395" s="44">
        <f>D393+D394</f>
        <v>2003</v>
      </c>
      <c r="E395" s="21">
        <f t="shared" ref="E395:E396" si="29">G395/D395</f>
        <v>8</v>
      </c>
      <c r="F395" s="44">
        <f>F393+F394</f>
        <v>67</v>
      </c>
      <c r="G395" s="44">
        <f>G393+G394</f>
        <v>16024</v>
      </c>
    </row>
    <row r="396" spans="1:8" ht="18" customHeight="1" x14ac:dyDescent="0.25">
      <c r="A396" s="82">
        <v>1</v>
      </c>
      <c r="B396" s="346" t="s">
        <v>118</v>
      </c>
      <c r="C396" s="93"/>
      <c r="D396" s="596">
        <f>D395</f>
        <v>2003</v>
      </c>
      <c r="E396" s="21">
        <f t="shared" si="29"/>
        <v>8</v>
      </c>
      <c r="F396" s="596">
        <f t="shared" ref="F396:G396" si="30">F395</f>
        <v>67</v>
      </c>
      <c r="G396" s="596">
        <f t="shared" si="30"/>
        <v>16024</v>
      </c>
    </row>
    <row r="397" spans="1:8" ht="15.75" thickBot="1" x14ac:dyDescent="0.3">
      <c r="A397" s="82">
        <v>1</v>
      </c>
      <c r="B397" s="565" t="s">
        <v>10</v>
      </c>
      <c r="C397" s="566"/>
      <c r="D397" s="566"/>
      <c r="E397" s="566"/>
      <c r="F397" s="566"/>
      <c r="G397" s="566"/>
    </row>
    <row r="398" spans="1:8" x14ac:dyDescent="0.25">
      <c r="A398" s="82">
        <v>1</v>
      </c>
      <c r="B398" s="93"/>
      <c r="C398" s="104"/>
      <c r="D398" s="3"/>
      <c r="E398" s="3"/>
      <c r="F398" s="3"/>
      <c r="G398" s="3"/>
    </row>
    <row r="399" spans="1:8" ht="18" customHeight="1" x14ac:dyDescent="0.25">
      <c r="A399" s="82">
        <v>1</v>
      </c>
      <c r="B399" s="555" t="s">
        <v>132</v>
      </c>
      <c r="C399" s="77"/>
      <c r="D399" s="3"/>
      <c r="E399" s="3"/>
      <c r="F399" s="3"/>
      <c r="G399" s="3"/>
    </row>
    <row r="400" spans="1:8" x14ac:dyDescent="0.25">
      <c r="A400" s="82">
        <v>1</v>
      </c>
      <c r="B400" s="83" t="s">
        <v>4</v>
      </c>
      <c r="C400" s="77"/>
      <c r="D400" s="3"/>
      <c r="E400" s="3"/>
      <c r="F400" s="3"/>
      <c r="G400" s="3"/>
    </row>
    <row r="401" spans="1:8" x14ac:dyDescent="0.25">
      <c r="A401" s="82">
        <v>1</v>
      </c>
      <c r="B401" s="71" t="s">
        <v>11</v>
      </c>
      <c r="C401" s="2">
        <v>340</v>
      </c>
      <c r="D401" s="3">
        <v>160</v>
      </c>
      <c r="E401" s="72">
        <v>3</v>
      </c>
      <c r="F401" s="3">
        <f>ROUND(G401/C401,0)</f>
        <v>1</v>
      </c>
      <c r="G401" s="3">
        <f>ROUND(D401*E401,0)</f>
        <v>480</v>
      </c>
    </row>
    <row r="402" spans="1:8" x14ac:dyDescent="0.25">
      <c r="A402" s="82">
        <v>1</v>
      </c>
      <c r="B402" s="71" t="s">
        <v>23</v>
      </c>
      <c r="C402" s="2">
        <v>340</v>
      </c>
      <c r="D402" s="3">
        <v>275</v>
      </c>
      <c r="E402" s="72">
        <v>3</v>
      </c>
      <c r="F402" s="3">
        <f>ROUND(G402/C402,0)</f>
        <v>2</v>
      </c>
      <c r="G402" s="3">
        <f>ROUND(D402*E402,0)</f>
        <v>825</v>
      </c>
    </row>
    <row r="403" spans="1:8" x14ac:dyDescent="0.25">
      <c r="A403" s="82">
        <v>1</v>
      </c>
      <c r="B403" s="66" t="s">
        <v>5</v>
      </c>
      <c r="C403" s="77"/>
      <c r="D403" s="22">
        <f>D401+D402</f>
        <v>435</v>
      </c>
      <c r="E403" s="21">
        <f>G403/D403</f>
        <v>3</v>
      </c>
      <c r="F403" s="22">
        <f>F401+F402</f>
        <v>3</v>
      </c>
      <c r="G403" s="22">
        <f>G401+G402</f>
        <v>1305</v>
      </c>
    </row>
    <row r="404" spans="1:8" s="58" customFormat="1" ht="18.75" customHeight="1" x14ac:dyDescent="0.25">
      <c r="A404" s="82">
        <v>1</v>
      </c>
      <c r="B404" s="25" t="s">
        <v>227</v>
      </c>
      <c r="C404" s="25"/>
      <c r="D404" s="89"/>
      <c r="E404" s="57"/>
      <c r="F404" s="57"/>
      <c r="G404" s="57"/>
      <c r="H404" s="572"/>
    </row>
    <row r="405" spans="1:8" s="58" customFormat="1" x14ac:dyDescent="0.25">
      <c r="A405" s="82">
        <v>1</v>
      </c>
      <c r="B405" s="27" t="s">
        <v>331</v>
      </c>
      <c r="C405" s="59"/>
      <c r="D405" s="57">
        <f>SUM(D406,D407,D408,D409)</f>
        <v>49950</v>
      </c>
      <c r="E405" s="57"/>
      <c r="F405" s="57"/>
      <c r="G405" s="57"/>
      <c r="H405" s="572"/>
    </row>
    <row r="406" spans="1:8" s="58" customFormat="1" x14ac:dyDescent="0.25">
      <c r="A406" s="82">
        <v>1</v>
      </c>
      <c r="B406" s="60" t="s">
        <v>228</v>
      </c>
      <c r="C406" s="59"/>
      <c r="D406" s="57">
        <v>13000</v>
      </c>
      <c r="E406" s="57"/>
      <c r="F406" s="57"/>
      <c r="G406" s="57"/>
      <c r="H406" s="572"/>
    </row>
    <row r="407" spans="1:8" s="58" customFormat="1" ht="36.75" customHeight="1" x14ac:dyDescent="0.25">
      <c r="A407" s="82">
        <v>1</v>
      </c>
      <c r="B407" s="60" t="s">
        <v>229</v>
      </c>
      <c r="C407" s="59"/>
      <c r="D407" s="3">
        <v>23950</v>
      </c>
      <c r="E407" s="57"/>
      <c r="F407" s="57"/>
      <c r="G407" s="57"/>
      <c r="H407" s="572"/>
    </row>
    <row r="408" spans="1:8" s="58" customFormat="1" ht="30" x14ac:dyDescent="0.25">
      <c r="A408" s="82">
        <v>1</v>
      </c>
      <c r="B408" s="60" t="s">
        <v>230</v>
      </c>
      <c r="C408" s="59"/>
      <c r="D408" s="3"/>
      <c r="E408" s="57"/>
      <c r="F408" s="57"/>
      <c r="G408" s="57"/>
      <c r="H408" s="572"/>
    </row>
    <row r="409" spans="1:8" s="58" customFormat="1" x14ac:dyDescent="0.25">
      <c r="A409" s="82">
        <v>1</v>
      </c>
      <c r="B409" s="27" t="s">
        <v>231</v>
      </c>
      <c r="C409" s="59"/>
      <c r="D409" s="3">
        <v>13000</v>
      </c>
      <c r="E409" s="57"/>
      <c r="F409" s="57"/>
      <c r="G409" s="57"/>
      <c r="H409" s="572"/>
    </row>
    <row r="410" spans="1:8" s="58" customFormat="1" ht="45" x14ac:dyDescent="0.25">
      <c r="A410" s="82">
        <v>1</v>
      </c>
      <c r="B410" s="27" t="s">
        <v>326</v>
      </c>
      <c r="C410" s="59"/>
      <c r="D410" s="17">
        <v>6739</v>
      </c>
      <c r="E410" s="57"/>
      <c r="F410" s="57"/>
      <c r="G410" s="57"/>
      <c r="H410" s="572"/>
    </row>
    <row r="411" spans="1:8" x14ac:dyDescent="0.25">
      <c r="A411" s="82">
        <v>1</v>
      </c>
      <c r="B411" s="28" t="s">
        <v>121</v>
      </c>
      <c r="C411" s="26"/>
      <c r="D411" s="3">
        <v>68960</v>
      </c>
      <c r="E411" s="570"/>
      <c r="F411" s="570"/>
      <c r="G411" s="3"/>
    </row>
    <row r="412" spans="1:8" s="58" customFormat="1" x14ac:dyDescent="0.25">
      <c r="A412" s="82">
        <v>1</v>
      </c>
      <c r="B412" s="55" t="s">
        <v>160</v>
      </c>
      <c r="C412" s="490"/>
      <c r="D412" s="3"/>
      <c r="E412" s="57"/>
      <c r="F412" s="57"/>
      <c r="G412" s="57"/>
      <c r="H412" s="572"/>
    </row>
    <row r="413" spans="1:8" s="58" customFormat="1" ht="15.75" customHeight="1" x14ac:dyDescent="0.25">
      <c r="A413" s="82">
        <v>1</v>
      </c>
      <c r="B413" s="61" t="s">
        <v>232</v>
      </c>
      <c r="C413" s="62"/>
      <c r="D413" s="59">
        <f>D405+ROUND(D411*3.2,0)</f>
        <v>270622</v>
      </c>
      <c r="E413" s="63"/>
      <c r="F413" s="63"/>
      <c r="G413" s="68"/>
      <c r="H413" s="572"/>
    </row>
    <row r="414" spans="1:8" s="58" customFormat="1" ht="15.75" customHeight="1" x14ac:dyDescent="0.25">
      <c r="A414" s="82">
        <v>1</v>
      </c>
      <c r="B414" s="25" t="s">
        <v>163</v>
      </c>
      <c r="C414" s="26"/>
      <c r="D414" s="3"/>
      <c r="E414" s="63"/>
      <c r="F414" s="63"/>
      <c r="G414" s="68"/>
      <c r="H414" s="572"/>
    </row>
    <row r="415" spans="1:8" s="58" customFormat="1" ht="15.75" customHeight="1" x14ac:dyDescent="0.25">
      <c r="A415" s="82">
        <v>1</v>
      </c>
      <c r="B415" s="27" t="s">
        <v>123</v>
      </c>
      <c r="C415" s="26"/>
      <c r="D415" s="3">
        <f>SUM(D416,D417,D424,D430,D431,D432)</f>
        <v>22830</v>
      </c>
      <c r="E415" s="63"/>
      <c r="F415" s="63"/>
      <c r="G415" s="68"/>
      <c r="H415" s="572"/>
    </row>
    <row r="416" spans="1:8" s="58" customFormat="1" ht="15.75" customHeight="1" x14ac:dyDescent="0.25">
      <c r="A416" s="82">
        <v>1</v>
      </c>
      <c r="B416" s="27" t="s">
        <v>228</v>
      </c>
      <c r="C416" s="26"/>
      <c r="D416" s="3">
        <v>1000</v>
      </c>
      <c r="E416" s="63"/>
      <c r="F416" s="63"/>
      <c r="G416" s="68"/>
      <c r="H416" s="572"/>
    </row>
    <row r="417" spans="1:8" s="58" customFormat="1" ht="15.75" customHeight="1" x14ac:dyDescent="0.25">
      <c r="A417" s="82">
        <v>1</v>
      </c>
      <c r="B417" s="60" t="s">
        <v>233</v>
      </c>
      <c r="C417" s="26"/>
      <c r="D417" s="3">
        <f>D418+D419+D420+D422</f>
        <v>17830</v>
      </c>
      <c r="E417" s="63"/>
      <c r="F417" s="63"/>
      <c r="G417" s="68"/>
      <c r="H417" s="572"/>
    </row>
    <row r="418" spans="1:8" s="58" customFormat="1" ht="19.5" customHeight="1" x14ac:dyDescent="0.25">
      <c r="A418" s="82">
        <v>1</v>
      </c>
      <c r="B418" s="64" t="s">
        <v>234</v>
      </c>
      <c r="C418" s="26"/>
      <c r="D418" s="57">
        <v>13715</v>
      </c>
      <c r="E418" s="63"/>
      <c r="F418" s="63"/>
      <c r="G418" s="68"/>
      <c r="H418" s="572"/>
    </row>
    <row r="419" spans="1:8" s="58" customFormat="1" ht="15.75" customHeight="1" x14ac:dyDescent="0.25">
      <c r="A419" s="82">
        <v>1</v>
      </c>
      <c r="B419" s="64" t="s">
        <v>235</v>
      </c>
      <c r="C419" s="26"/>
      <c r="D419" s="57">
        <v>4115</v>
      </c>
      <c r="E419" s="63"/>
      <c r="F419" s="63"/>
      <c r="G419" s="68"/>
      <c r="H419" s="572"/>
    </row>
    <row r="420" spans="1:8" s="58" customFormat="1" ht="30.75" customHeight="1" x14ac:dyDescent="0.25">
      <c r="A420" s="82">
        <v>1</v>
      </c>
      <c r="B420" s="64" t="s">
        <v>236</v>
      </c>
      <c r="C420" s="26"/>
      <c r="D420" s="57"/>
      <c r="E420" s="63"/>
      <c r="F420" s="63"/>
      <c r="G420" s="68"/>
      <c r="H420" s="572"/>
    </row>
    <row r="421" spans="1:8" s="58" customFormat="1" x14ac:dyDescent="0.25">
      <c r="A421" s="82">
        <v>1</v>
      </c>
      <c r="B421" s="64" t="s">
        <v>237</v>
      </c>
      <c r="C421" s="26"/>
      <c r="D421" s="57"/>
      <c r="E421" s="63"/>
      <c r="F421" s="63"/>
      <c r="G421" s="68"/>
      <c r="H421" s="572"/>
    </row>
    <row r="422" spans="1:8" s="58" customFormat="1" ht="30" x14ac:dyDescent="0.25">
      <c r="A422" s="82">
        <v>1</v>
      </c>
      <c r="B422" s="64" t="s">
        <v>238</v>
      </c>
      <c r="C422" s="26"/>
      <c r="D422" s="57"/>
      <c r="E422" s="63"/>
      <c r="F422" s="63"/>
      <c r="G422" s="68"/>
      <c r="H422" s="572"/>
    </row>
    <row r="423" spans="1:8" s="58" customFormat="1" x14ac:dyDescent="0.25">
      <c r="A423" s="82">
        <v>1</v>
      </c>
      <c r="B423" s="64" t="s">
        <v>237</v>
      </c>
      <c r="C423" s="26"/>
      <c r="D423" s="91"/>
      <c r="E423" s="63"/>
      <c r="F423" s="63"/>
      <c r="G423" s="68"/>
      <c r="H423" s="572"/>
    </row>
    <row r="424" spans="1:8" s="58" customFormat="1" ht="30" customHeight="1" x14ac:dyDescent="0.25">
      <c r="A424" s="82">
        <v>1</v>
      </c>
      <c r="B424" s="60" t="s">
        <v>239</v>
      </c>
      <c r="C424" s="26"/>
      <c r="D424" s="3">
        <f>SUM(D425,D426,D428)</f>
        <v>2000</v>
      </c>
      <c r="E424" s="63"/>
      <c r="F424" s="63"/>
      <c r="G424" s="68"/>
      <c r="H424" s="572"/>
    </row>
    <row r="425" spans="1:8" s="58" customFormat="1" ht="30" x14ac:dyDescent="0.25">
      <c r="A425" s="82">
        <v>1</v>
      </c>
      <c r="B425" s="64" t="s">
        <v>240</v>
      </c>
      <c r="C425" s="26"/>
      <c r="D425" s="3">
        <v>2000</v>
      </c>
      <c r="E425" s="63"/>
      <c r="F425" s="63"/>
      <c r="G425" s="68"/>
      <c r="H425" s="572"/>
    </row>
    <row r="426" spans="1:8" s="58" customFormat="1" ht="45" x14ac:dyDescent="0.25">
      <c r="A426" s="82">
        <v>1</v>
      </c>
      <c r="B426" s="64" t="s">
        <v>241</v>
      </c>
      <c r="C426" s="26"/>
      <c r="D426" s="53"/>
      <c r="E426" s="63"/>
      <c r="F426" s="63"/>
      <c r="G426" s="68"/>
      <c r="H426" s="572"/>
    </row>
    <row r="427" spans="1:8" s="58" customFormat="1" x14ac:dyDescent="0.25">
      <c r="A427" s="82">
        <v>1</v>
      </c>
      <c r="B427" s="64" t="s">
        <v>237</v>
      </c>
      <c r="C427" s="26"/>
      <c r="D427" s="53"/>
      <c r="E427" s="63"/>
      <c r="F427" s="63"/>
      <c r="G427" s="68"/>
      <c r="H427" s="572"/>
    </row>
    <row r="428" spans="1:8" s="58" customFormat="1" ht="45" x14ac:dyDescent="0.25">
      <c r="A428" s="82">
        <v>1</v>
      </c>
      <c r="B428" s="64" t="s">
        <v>242</v>
      </c>
      <c r="C428" s="26"/>
      <c r="D428" s="53"/>
      <c r="E428" s="63"/>
      <c r="F428" s="63"/>
      <c r="G428" s="68"/>
      <c r="H428" s="572"/>
    </row>
    <row r="429" spans="1:8" s="58" customFormat="1" x14ac:dyDescent="0.25">
      <c r="A429" s="82">
        <v>1</v>
      </c>
      <c r="B429" s="64" t="s">
        <v>237</v>
      </c>
      <c r="C429" s="26"/>
      <c r="D429" s="53"/>
      <c r="E429" s="63"/>
      <c r="F429" s="63"/>
      <c r="G429" s="68"/>
      <c r="H429" s="572"/>
    </row>
    <row r="430" spans="1:8" s="58" customFormat="1" ht="31.5" customHeight="1" x14ac:dyDescent="0.25">
      <c r="A430" s="82">
        <v>1</v>
      </c>
      <c r="B430" s="60" t="s">
        <v>243</v>
      </c>
      <c r="C430" s="26"/>
      <c r="D430" s="3">
        <v>500</v>
      </c>
      <c r="E430" s="63"/>
      <c r="F430" s="63"/>
      <c r="G430" s="68"/>
      <c r="H430" s="572"/>
    </row>
    <row r="431" spans="1:8" s="58" customFormat="1" ht="15.75" customHeight="1" x14ac:dyDescent="0.25">
      <c r="A431" s="82">
        <v>1</v>
      </c>
      <c r="B431" s="60" t="s">
        <v>244</v>
      </c>
      <c r="C431" s="26"/>
      <c r="D431" s="3"/>
      <c r="E431" s="63"/>
      <c r="F431" s="63"/>
      <c r="G431" s="68"/>
      <c r="H431" s="572"/>
    </row>
    <row r="432" spans="1:8" s="58" customFormat="1" ht="15.75" customHeight="1" x14ac:dyDescent="0.25">
      <c r="A432" s="82">
        <v>1</v>
      </c>
      <c r="B432" s="27" t="s">
        <v>245</v>
      </c>
      <c r="C432" s="26"/>
      <c r="D432" s="3">
        <v>1500</v>
      </c>
      <c r="E432" s="63"/>
      <c r="F432" s="63"/>
      <c r="G432" s="68"/>
      <c r="H432" s="572"/>
    </row>
    <row r="433" spans="1:8" s="58" customFormat="1" x14ac:dyDescent="0.25">
      <c r="A433" s="82">
        <v>1</v>
      </c>
      <c r="B433" s="28" t="s">
        <v>121</v>
      </c>
      <c r="C433" s="59"/>
      <c r="D433" s="57"/>
      <c r="E433" s="63"/>
      <c r="F433" s="63"/>
      <c r="G433" s="68"/>
      <c r="H433" s="572"/>
    </row>
    <row r="434" spans="1:8" s="58" customFormat="1" x14ac:dyDescent="0.25">
      <c r="A434" s="82">
        <v>1</v>
      </c>
      <c r="B434" s="55" t="s">
        <v>160</v>
      </c>
      <c r="C434" s="59"/>
      <c r="D434" s="91"/>
      <c r="E434" s="63"/>
      <c r="F434" s="63"/>
      <c r="G434" s="68"/>
      <c r="H434" s="572"/>
    </row>
    <row r="435" spans="1:8" ht="30" x14ac:dyDescent="0.25">
      <c r="A435" s="82">
        <v>1</v>
      </c>
      <c r="B435" s="28" t="s">
        <v>122</v>
      </c>
      <c r="C435" s="26"/>
      <c r="D435" s="3">
        <v>20000</v>
      </c>
      <c r="E435" s="570"/>
      <c r="F435" s="570"/>
      <c r="G435" s="3"/>
    </row>
    <row r="436" spans="1:8" s="58" customFormat="1" ht="15.75" customHeight="1" x14ac:dyDescent="0.25">
      <c r="A436" s="82">
        <v>1</v>
      </c>
      <c r="B436" s="28" t="s">
        <v>246</v>
      </c>
      <c r="C436" s="26"/>
      <c r="D436" s="3"/>
      <c r="E436" s="63"/>
      <c r="F436" s="63"/>
      <c r="G436" s="68"/>
      <c r="H436" s="572"/>
    </row>
    <row r="437" spans="1:8" s="58" customFormat="1" x14ac:dyDescent="0.25">
      <c r="A437" s="82">
        <v>1</v>
      </c>
      <c r="B437" s="65"/>
      <c r="C437" s="26"/>
      <c r="D437" s="3"/>
      <c r="E437" s="63"/>
      <c r="F437" s="63"/>
      <c r="G437" s="68"/>
      <c r="H437" s="572"/>
    </row>
    <row r="438" spans="1:8" s="58" customFormat="1" x14ac:dyDescent="0.25">
      <c r="A438" s="82">
        <v>1</v>
      </c>
      <c r="B438" s="66" t="s">
        <v>162</v>
      </c>
      <c r="C438" s="26"/>
      <c r="D438" s="22">
        <f>D415+ROUND(D433*3.2,0)+D435</f>
        <v>42830</v>
      </c>
      <c r="E438" s="63"/>
      <c r="F438" s="63"/>
      <c r="G438" s="68"/>
      <c r="H438" s="572"/>
    </row>
    <row r="439" spans="1:8" s="58" customFormat="1" x14ac:dyDescent="0.25">
      <c r="A439" s="82">
        <v>1</v>
      </c>
      <c r="B439" s="67" t="s">
        <v>161</v>
      </c>
      <c r="C439" s="26"/>
      <c r="D439" s="22">
        <f>SUM(D413,D438)</f>
        <v>313452</v>
      </c>
      <c r="E439" s="63"/>
      <c r="F439" s="63"/>
      <c r="G439" s="68"/>
      <c r="H439" s="572"/>
    </row>
    <row r="440" spans="1:8" s="58" customFormat="1" x14ac:dyDescent="0.25">
      <c r="A440" s="82">
        <v>1</v>
      </c>
      <c r="B440" s="350" t="s">
        <v>124</v>
      </c>
      <c r="C440" s="26"/>
      <c r="D440" s="22">
        <f>SUM(D441:D458)</f>
        <v>201076</v>
      </c>
      <c r="E440" s="586"/>
      <c r="F440" s="586"/>
      <c r="G440" s="22"/>
      <c r="H440" s="572"/>
    </row>
    <row r="441" spans="1:8" s="58" customFormat="1" ht="30" x14ac:dyDescent="0.25">
      <c r="A441" s="82">
        <v>1</v>
      </c>
      <c r="B441" s="372" t="s">
        <v>255</v>
      </c>
      <c r="C441" s="26"/>
      <c r="D441" s="3">
        <v>34600</v>
      </c>
      <c r="E441" s="586"/>
      <c r="F441" s="586"/>
      <c r="G441" s="22"/>
      <c r="H441" s="572"/>
    </row>
    <row r="442" spans="1:8" s="58" customFormat="1" ht="30" x14ac:dyDescent="0.25">
      <c r="A442" s="82">
        <v>1</v>
      </c>
      <c r="B442" s="372" t="s">
        <v>256</v>
      </c>
      <c r="C442" s="26"/>
      <c r="D442" s="3">
        <v>4400</v>
      </c>
      <c r="E442" s="586"/>
      <c r="F442" s="586"/>
      <c r="G442" s="22"/>
      <c r="H442" s="572"/>
    </row>
    <row r="443" spans="1:8" s="58" customFormat="1" x14ac:dyDescent="0.25">
      <c r="A443" s="82"/>
      <c r="B443" s="372" t="s">
        <v>343</v>
      </c>
      <c r="C443" s="26"/>
      <c r="D443" s="3">
        <v>110</v>
      </c>
      <c r="E443" s="586"/>
      <c r="F443" s="586"/>
      <c r="G443" s="22"/>
      <c r="H443" s="572"/>
    </row>
    <row r="444" spans="1:8" s="58" customFormat="1" ht="45" x14ac:dyDescent="0.25">
      <c r="A444" s="82">
        <v>1</v>
      </c>
      <c r="B444" s="372" t="s">
        <v>370</v>
      </c>
      <c r="C444" s="26"/>
      <c r="D444" s="3">
        <v>6600</v>
      </c>
      <c r="E444" s="586"/>
      <c r="F444" s="586"/>
      <c r="G444" s="22"/>
      <c r="H444" s="572"/>
    </row>
    <row r="445" spans="1:8" s="58" customFormat="1" x14ac:dyDescent="0.25">
      <c r="A445" s="82">
        <v>1</v>
      </c>
      <c r="B445" s="372" t="s">
        <v>274</v>
      </c>
      <c r="C445" s="26"/>
      <c r="D445" s="3">
        <v>33</v>
      </c>
      <c r="E445" s="586"/>
      <c r="F445" s="586"/>
      <c r="G445" s="22"/>
      <c r="H445" s="572"/>
    </row>
    <row r="446" spans="1:8" s="58" customFormat="1" x14ac:dyDescent="0.25">
      <c r="A446" s="82">
        <v>1</v>
      </c>
      <c r="B446" s="372" t="s">
        <v>17</v>
      </c>
      <c r="C446" s="26"/>
      <c r="D446" s="3">
        <v>2700</v>
      </c>
      <c r="E446" s="586"/>
      <c r="F446" s="586"/>
      <c r="G446" s="22"/>
      <c r="H446" s="572"/>
    </row>
    <row r="447" spans="1:8" s="58" customFormat="1" x14ac:dyDescent="0.25">
      <c r="A447" s="82">
        <v>1</v>
      </c>
      <c r="B447" s="372" t="s">
        <v>55</v>
      </c>
      <c r="C447" s="26"/>
      <c r="D447" s="3">
        <v>1300</v>
      </c>
      <c r="E447" s="586"/>
      <c r="F447" s="586"/>
      <c r="G447" s="22"/>
      <c r="H447" s="572"/>
    </row>
    <row r="448" spans="1:8" s="58" customFormat="1" x14ac:dyDescent="0.25">
      <c r="A448" s="82">
        <v>1</v>
      </c>
      <c r="B448" s="372" t="s">
        <v>19</v>
      </c>
      <c r="C448" s="26"/>
      <c r="D448" s="3">
        <v>1650</v>
      </c>
      <c r="E448" s="586"/>
      <c r="F448" s="586"/>
      <c r="G448" s="22"/>
      <c r="H448" s="572"/>
    </row>
    <row r="449" spans="1:8" s="58" customFormat="1" ht="30" x14ac:dyDescent="0.25">
      <c r="A449" s="82">
        <v>1</v>
      </c>
      <c r="B449" s="372" t="s">
        <v>30</v>
      </c>
      <c r="C449" s="26"/>
      <c r="D449" s="3">
        <v>1430</v>
      </c>
      <c r="E449" s="586"/>
      <c r="F449" s="586"/>
      <c r="G449" s="22"/>
      <c r="H449" s="572"/>
    </row>
    <row r="450" spans="1:8" s="58" customFormat="1" x14ac:dyDescent="0.25">
      <c r="A450" s="82">
        <v>1</v>
      </c>
      <c r="B450" s="372" t="s">
        <v>308</v>
      </c>
      <c r="C450" s="26"/>
      <c r="D450" s="3">
        <v>11000</v>
      </c>
      <c r="E450" s="586"/>
      <c r="F450" s="586"/>
      <c r="G450" s="22"/>
      <c r="H450" s="572"/>
    </row>
    <row r="451" spans="1:8" s="58" customFormat="1" ht="30" x14ac:dyDescent="0.25">
      <c r="A451" s="82">
        <v>1</v>
      </c>
      <c r="B451" s="372" t="s">
        <v>313</v>
      </c>
      <c r="C451" s="26"/>
      <c r="D451" s="3">
        <v>2500</v>
      </c>
      <c r="E451" s="586"/>
      <c r="F451" s="586"/>
      <c r="G451" s="22"/>
      <c r="H451" s="572"/>
    </row>
    <row r="452" spans="1:8" s="58" customFormat="1" x14ac:dyDescent="0.25">
      <c r="A452" s="82">
        <v>1</v>
      </c>
      <c r="B452" s="372" t="s">
        <v>276</v>
      </c>
      <c r="C452" s="26"/>
      <c r="D452" s="3">
        <v>22</v>
      </c>
      <c r="E452" s="586"/>
      <c r="F452" s="586"/>
      <c r="G452" s="22"/>
      <c r="H452" s="572"/>
    </row>
    <row r="453" spans="1:8" s="58" customFormat="1" x14ac:dyDescent="0.25">
      <c r="A453" s="82">
        <v>1</v>
      </c>
      <c r="B453" s="372" t="s">
        <v>18</v>
      </c>
      <c r="C453" s="26"/>
      <c r="D453" s="3">
        <v>193</v>
      </c>
      <c r="E453" s="586"/>
      <c r="F453" s="586"/>
      <c r="G453" s="22"/>
      <c r="H453" s="572"/>
    </row>
    <row r="454" spans="1:8" s="58" customFormat="1" x14ac:dyDescent="0.25">
      <c r="A454" s="82">
        <v>1</v>
      </c>
      <c r="B454" s="372" t="s">
        <v>16</v>
      </c>
      <c r="C454" s="26"/>
      <c r="D454" s="3">
        <v>165</v>
      </c>
      <c r="E454" s="586"/>
      <c r="F454" s="586"/>
      <c r="G454" s="22"/>
      <c r="H454" s="572"/>
    </row>
    <row r="455" spans="1:8" s="58" customFormat="1" x14ac:dyDescent="0.25">
      <c r="A455" s="82">
        <v>1</v>
      </c>
      <c r="B455" s="372" t="s">
        <v>29</v>
      </c>
      <c r="C455" s="26"/>
      <c r="D455" s="3">
        <v>132000</v>
      </c>
      <c r="E455" s="586"/>
      <c r="F455" s="586"/>
      <c r="G455" s="22"/>
      <c r="H455" s="572"/>
    </row>
    <row r="456" spans="1:8" s="58" customFormat="1" x14ac:dyDescent="0.25">
      <c r="A456" s="82">
        <v>1</v>
      </c>
      <c r="B456" s="372" t="s">
        <v>296</v>
      </c>
      <c r="C456" s="26"/>
      <c r="D456" s="3">
        <v>200</v>
      </c>
      <c r="E456" s="586"/>
      <c r="F456" s="586"/>
      <c r="G456" s="22"/>
      <c r="H456" s="572"/>
    </row>
    <row r="457" spans="1:8" s="58" customFormat="1" x14ac:dyDescent="0.25">
      <c r="A457" s="82">
        <v>1</v>
      </c>
      <c r="B457" s="598" t="s">
        <v>33</v>
      </c>
      <c r="C457" s="26"/>
      <c r="D457" s="3">
        <v>1403</v>
      </c>
      <c r="E457" s="586"/>
      <c r="F457" s="586"/>
      <c r="G457" s="22"/>
      <c r="H457" s="572"/>
    </row>
    <row r="458" spans="1:8" s="58" customFormat="1" x14ac:dyDescent="0.25">
      <c r="A458" s="82">
        <v>1</v>
      </c>
      <c r="B458" s="372" t="s">
        <v>250</v>
      </c>
      <c r="C458" s="26"/>
      <c r="D458" s="3">
        <v>770</v>
      </c>
      <c r="E458" s="586"/>
      <c r="F458" s="586"/>
      <c r="G458" s="22"/>
      <c r="H458" s="572"/>
    </row>
    <row r="459" spans="1:8" x14ac:dyDescent="0.25">
      <c r="A459" s="82">
        <v>1</v>
      </c>
      <c r="B459" s="43" t="s">
        <v>7</v>
      </c>
      <c r="C459" s="26"/>
      <c r="D459" s="3"/>
      <c r="E459" s="3"/>
      <c r="F459" s="3"/>
      <c r="G459" s="3"/>
    </row>
    <row r="460" spans="1:8" x14ac:dyDescent="0.25">
      <c r="A460" s="82">
        <v>1</v>
      </c>
      <c r="B460" s="54" t="s">
        <v>77</v>
      </c>
      <c r="C460" s="26"/>
      <c r="D460" s="3"/>
      <c r="E460" s="3"/>
      <c r="F460" s="3"/>
      <c r="G460" s="3"/>
    </row>
    <row r="461" spans="1:8" x14ac:dyDescent="0.25">
      <c r="A461" s="82">
        <v>1</v>
      </c>
      <c r="B461" s="33" t="s">
        <v>23</v>
      </c>
      <c r="C461" s="2">
        <v>240</v>
      </c>
      <c r="D461" s="3">
        <v>110</v>
      </c>
      <c r="E461" s="92">
        <v>8</v>
      </c>
      <c r="F461" s="3">
        <v>1</v>
      </c>
      <c r="G461" s="3">
        <f t="shared" ref="G461" si="31">ROUND(D461*E461,0)</f>
        <v>880</v>
      </c>
    </row>
    <row r="462" spans="1:8" x14ac:dyDescent="0.25">
      <c r="A462" s="82">
        <v>1</v>
      </c>
      <c r="B462" s="33" t="s">
        <v>317</v>
      </c>
      <c r="C462" s="2">
        <v>240</v>
      </c>
      <c r="D462" s="3">
        <v>450</v>
      </c>
      <c r="E462" s="92">
        <v>8</v>
      </c>
      <c r="F462" s="3">
        <f>ROUND(G462/C462,0)</f>
        <v>15</v>
      </c>
      <c r="G462" s="3">
        <f t="shared" ref="G462:G470" si="32">ROUND(D462*E462,0)</f>
        <v>3600</v>
      </c>
    </row>
    <row r="463" spans="1:8" x14ac:dyDescent="0.25">
      <c r="A463" s="82">
        <v>1</v>
      </c>
      <c r="B463" s="33" t="s">
        <v>57</v>
      </c>
      <c r="C463" s="2">
        <v>240</v>
      </c>
      <c r="D463" s="3">
        <v>10</v>
      </c>
      <c r="E463" s="92">
        <v>8</v>
      </c>
      <c r="F463" s="3">
        <f t="shared" ref="F463:F470" si="33">ROUND(G463/C463,0)</f>
        <v>0</v>
      </c>
      <c r="G463" s="3">
        <f t="shared" si="32"/>
        <v>80</v>
      </c>
    </row>
    <row r="464" spans="1:8" x14ac:dyDescent="0.25">
      <c r="A464" s="82">
        <v>1</v>
      </c>
      <c r="B464" s="33" t="s">
        <v>318</v>
      </c>
      <c r="C464" s="2">
        <v>240</v>
      </c>
      <c r="D464" s="3">
        <v>30</v>
      </c>
      <c r="E464" s="92">
        <v>8</v>
      </c>
      <c r="F464" s="3">
        <f t="shared" si="33"/>
        <v>1</v>
      </c>
      <c r="G464" s="3">
        <f t="shared" si="32"/>
        <v>240</v>
      </c>
    </row>
    <row r="465" spans="1:8" x14ac:dyDescent="0.25">
      <c r="A465" s="82">
        <v>1</v>
      </c>
      <c r="B465" s="33" t="s">
        <v>21</v>
      </c>
      <c r="C465" s="2">
        <v>240</v>
      </c>
      <c r="D465" s="3">
        <v>115</v>
      </c>
      <c r="E465" s="92">
        <v>8</v>
      </c>
      <c r="F465" s="3">
        <f t="shared" si="33"/>
        <v>4</v>
      </c>
      <c r="G465" s="3">
        <f t="shared" si="32"/>
        <v>920</v>
      </c>
    </row>
    <row r="466" spans="1:8" x14ac:dyDescent="0.25">
      <c r="A466" s="82">
        <v>1</v>
      </c>
      <c r="B466" s="33" t="s">
        <v>319</v>
      </c>
      <c r="C466" s="2">
        <v>240</v>
      </c>
      <c r="D466" s="3">
        <v>30</v>
      </c>
      <c r="E466" s="92">
        <v>4</v>
      </c>
      <c r="F466" s="3">
        <f t="shared" si="33"/>
        <v>1</v>
      </c>
      <c r="G466" s="3">
        <f t="shared" si="32"/>
        <v>120</v>
      </c>
    </row>
    <row r="467" spans="1:8" x14ac:dyDescent="0.25">
      <c r="A467" s="82">
        <v>1</v>
      </c>
      <c r="B467" s="33" t="s">
        <v>324</v>
      </c>
      <c r="C467" s="2">
        <v>240</v>
      </c>
      <c r="D467" s="3">
        <v>20</v>
      </c>
      <c r="E467" s="92">
        <v>8</v>
      </c>
      <c r="F467" s="3">
        <f t="shared" si="33"/>
        <v>1</v>
      </c>
      <c r="G467" s="3">
        <f t="shared" si="32"/>
        <v>160</v>
      </c>
    </row>
    <row r="468" spans="1:8" x14ac:dyDescent="0.25">
      <c r="A468" s="82">
        <v>1</v>
      </c>
      <c r="B468" s="33" t="s">
        <v>320</v>
      </c>
      <c r="C468" s="2">
        <v>240</v>
      </c>
      <c r="D468" s="3">
        <v>47</v>
      </c>
      <c r="E468" s="92">
        <v>4</v>
      </c>
      <c r="F468" s="3">
        <f t="shared" si="33"/>
        <v>1</v>
      </c>
      <c r="G468" s="3">
        <f t="shared" si="32"/>
        <v>188</v>
      </c>
    </row>
    <row r="469" spans="1:8" x14ac:dyDescent="0.25">
      <c r="A469" s="82">
        <v>1</v>
      </c>
      <c r="B469" s="33" t="s">
        <v>321</v>
      </c>
      <c r="C469" s="2">
        <v>240</v>
      </c>
      <c r="D469" s="3">
        <v>1150</v>
      </c>
      <c r="E469" s="92">
        <v>4</v>
      </c>
      <c r="F469" s="3">
        <f t="shared" si="33"/>
        <v>19</v>
      </c>
      <c r="G469" s="3">
        <f t="shared" si="32"/>
        <v>4600</v>
      </c>
    </row>
    <row r="470" spans="1:8" x14ac:dyDescent="0.25">
      <c r="A470" s="82">
        <v>1</v>
      </c>
      <c r="B470" s="33" t="s">
        <v>47</v>
      </c>
      <c r="C470" s="2">
        <v>240</v>
      </c>
      <c r="D470" s="3">
        <v>300</v>
      </c>
      <c r="E470" s="92">
        <v>8</v>
      </c>
      <c r="F470" s="3">
        <f t="shared" si="33"/>
        <v>10</v>
      </c>
      <c r="G470" s="3">
        <f t="shared" si="32"/>
        <v>2400</v>
      </c>
    </row>
    <row r="471" spans="1:8" ht="18" customHeight="1" x14ac:dyDescent="0.25">
      <c r="A471" s="82">
        <v>1</v>
      </c>
      <c r="B471" s="34" t="s">
        <v>147</v>
      </c>
      <c r="C471" s="2"/>
      <c r="D471" s="599">
        <f>SUM(D461:D470)</f>
        <v>2262</v>
      </c>
      <c r="E471" s="21">
        <f t="shared" ref="E471:E472" si="34">G471/D471</f>
        <v>5.8302387267904505</v>
      </c>
      <c r="F471" s="599">
        <f t="shared" ref="F471:G471" si="35">SUM(F461:F470)</f>
        <v>53</v>
      </c>
      <c r="G471" s="599">
        <f t="shared" si="35"/>
        <v>13188</v>
      </c>
    </row>
    <row r="472" spans="1:8" ht="18" customHeight="1" x14ac:dyDescent="0.25">
      <c r="A472" s="82">
        <v>1</v>
      </c>
      <c r="B472" s="346" t="s">
        <v>118</v>
      </c>
      <c r="C472" s="2"/>
      <c r="D472" s="596">
        <f>D471</f>
        <v>2262</v>
      </c>
      <c r="E472" s="21">
        <f t="shared" si="34"/>
        <v>5.8302387267904505</v>
      </c>
      <c r="F472" s="596">
        <f t="shared" ref="F472:G472" si="36">F471</f>
        <v>53</v>
      </c>
      <c r="G472" s="596">
        <f t="shared" si="36"/>
        <v>13188</v>
      </c>
    </row>
    <row r="473" spans="1:8" ht="15.75" thickBot="1" x14ac:dyDescent="0.3">
      <c r="A473" s="82">
        <v>1</v>
      </c>
      <c r="B473" s="105" t="s">
        <v>10</v>
      </c>
      <c r="C473" s="96"/>
      <c r="D473" s="96"/>
      <c r="E473" s="96"/>
      <c r="F473" s="96"/>
      <c r="G473" s="96"/>
    </row>
    <row r="474" spans="1:8" x14ac:dyDescent="0.25">
      <c r="A474" s="82">
        <v>1</v>
      </c>
      <c r="B474" s="594"/>
      <c r="C474" s="568"/>
      <c r="D474" s="569"/>
      <c r="E474" s="569"/>
      <c r="F474" s="569"/>
      <c r="G474" s="569"/>
    </row>
    <row r="475" spans="1:8" x14ac:dyDescent="0.25">
      <c r="A475" s="82">
        <v>1</v>
      </c>
      <c r="B475" s="589" t="s">
        <v>133</v>
      </c>
      <c r="C475" s="77"/>
      <c r="D475" s="3"/>
      <c r="E475" s="3"/>
      <c r="F475" s="3"/>
      <c r="G475" s="3"/>
    </row>
    <row r="476" spans="1:8" s="58" customFormat="1" ht="18.75" customHeight="1" x14ac:dyDescent="0.25">
      <c r="A476" s="82">
        <v>1</v>
      </c>
      <c r="B476" s="25" t="s">
        <v>227</v>
      </c>
      <c r="C476" s="25"/>
      <c r="D476" s="89"/>
      <c r="E476" s="57"/>
      <c r="F476" s="57"/>
      <c r="G476" s="57"/>
      <c r="H476" s="572"/>
    </row>
    <row r="477" spans="1:8" s="58" customFormat="1" x14ac:dyDescent="0.25">
      <c r="A477" s="82">
        <v>1</v>
      </c>
      <c r="B477" s="27" t="s">
        <v>331</v>
      </c>
      <c r="C477" s="59"/>
      <c r="D477" s="57">
        <f>SUM(D478,D479,D480,D481)</f>
        <v>38674</v>
      </c>
      <c r="E477" s="57"/>
      <c r="F477" s="57"/>
      <c r="G477" s="57"/>
      <c r="H477" s="572"/>
    </row>
    <row r="478" spans="1:8" s="58" customFormat="1" x14ac:dyDescent="0.25">
      <c r="A478" s="82">
        <v>1</v>
      </c>
      <c r="B478" s="60" t="s">
        <v>228</v>
      </c>
      <c r="C478" s="59"/>
      <c r="D478" s="57"/>
      <c r="E478" s="57"/>
      <c r="F478" s="57"/>
      <c r="G478" s="57"/>
      <c r="H478" s="572"/>
    </row>
    <row r="479" spans="1:8" s="58" customFormat="1" ht="17.25" customHeight="1" x14ac:dyDescent="0.25">
      <c r="A479" s="82">
        <v>1</v>
      </c>
      <c r="B479" s="60" t="s">
        <v>229</v>
      </c>
      <c r="C479" s="59"/>
      <c r="D479" s="3">
        <v>28100</v>
      </c>
      <c r="E479" s="57"/>
      <c r="F479" s="57"/>
      <c r="G479" s="57"/>
      <c r="H479" s="572"/>
    </row>
    <row r="480" spans="1:8" s="58" customFormat="1" ht="30" x14ac:dyDescent="0.25">
      <c r="A480" s="82">
        <v>1</v>
      </c>
      <c r="B480" s="60" t="s">
        <v>230</v>
      </c>
      <c r="C480" s="59"/>
      <c r="D480" s="3">
        <v>300</v>
      </c>
      <c r="E480" s="57"/>
      <c r="F480" s="57"/>
      <c r="G480" s="57"/>
      <c r="H480" s="572"/>
    </row>
    <row r="481" spans="1:8" s="58" customFormat="1" x14ac:dyDescent="0.25">
      <c r="A481" s="82">
        <v>1</v>
      </c>
      <c r="B481" s="27" t="s">
        <v>231</v>
      </c>
      <c r="C481" s="59"/>
      <c r="D481" s="3">
        <v>10274</v>
      </c>
      <c r="E481" s="57"/>
      <c r="F481" s="57"/>
      <c r="G481" s="57"/>
      <c r="H481" s="572"/>
    </row>
    <row r="482" spans="1:8" s="58" customFormat="1" ht="45" x14ac:dyDescent="0.25">
      <c r="A482" s="82">
        <v>1</v>
      </c>
      <c r="B482" s="27" t="s">
        <v>326</v>
      </c>
      <c r="C482" s="59"/>
      <c r="D482" s="17">
        <v>2705</v>
      </c>
      <c r="E482" s="57"/>
      <c r="F482" s="57"/>
      <c r="G482" s="57"/>
      <c r="H482" s="572"/>
    </row>
    <row r="483" spans="1:8" x14ac:dyDescent="0.25">
      <c r="A483" s="82">
        <v>1</v>
      </c>
      <c r="B483" s="28" t="s">
        <v>121</v>
      </c>
      <c r="C483" s="26"/>
      <c r="D483" s="3">
        <f>D484+D485/8.5</f>
        <v>60600.352941176468</v>
      </c>
      <c r="E483" s="3"/>
      <c r="F483" s="3"/>
      <c r="G483" s="3"/>
    </row>
    <row r="484" spans="1:8" x14ac:dyDescent="0.25">
      <c r="A484" s="82">
        <v>1</v>
      </c>
      <c r="B484" s="28" t="s">
        <v>298</v>
      </c>
      <c r="C484" s="56"/>
      <c r="D484" s="3">
        <v>60050</v>
      </c>
      <c r="E484" s="3"/>
      <c r="F484" s="3"/>
      <c r="G484" s="3"/>
    </row>
    <row r="485" spans="1:8" s="58" customFormat="1" x14ac:dyDescent="0.25">
      <c r="A485" s="82">
        <v>1</v>
      </c>
      <c r="B485" s="55" t="s">
        <v>160</v>
      </c>
      <c r="C485" s="490"/>
      <c r="D485" s="3">
        <v>4678</v>
      </c>
      <c r="E485" s="57"/>
      <c r="F485" s="57"/>
      <c r="G485" s="57"/>
      <c r="H485" s="572"/>
    </row>
    <row r="486" spans="1:8" s="58" customFormat="1" ht="15.75" customHeight="1" x14ac:dyDescent="0.25">
      <c r="A486" s="82">
        <v>1</v>
      </c>
      <c r="B486" s="61" t="s">
        <v>232</v>
      </c>
      <c r="C486" s="62"/>
      <c r="D486" s="59">
        <f>D477+D485/3.9+D484*3.2</f>
        <v>232033.48717948719</v>
      </c>
      <c r="E486" s="63"/>
      <c r="F486" s="63"/>
      <c r="G486" s="68"/>
      <c r="H486" s="572"/>
    </row>
    <row r="487" spans="1:8" s="58" customFormat="1" ht="15.75" customHeight="1" x14ac:dyDescent="0.25">
      <c r="A487" s="82">
        <v>1</v>
      </c>
      <c r="B487" s="25" t="s">
        <v>163</v>
      </c>
      <c r="C487" s="26"/>
      <c r="D487" s="3"/>
      <c r="E487" s="63"/>
      <c r="F487" s="63"/>
      <c r="G487" s="68"/>
      <c r="H487" s="572"/>
    </row>
    <row r="488" spans="1:8" s="58" customFormat="1" ht="15.75" customHeight="1" x14ac:dyDescent="0.25">
      <c r="A488" s="82">
        <v>1</v>
      </c>
      <c r="B488" s="27" t="s">
        <v>123</v>
      </c>
      <c r="C488" s="26"/>
      <c r="D488" s="3">
        <f>SUM(D489,D490,D497,D503,D504,D505)</f>
        <v>28783</v>
      </c>
      <c r="E488" s="63"/>
      <c r="F488" s="63"/>
      <c r="G488" s="68"/>
      <c r="H488" s="572"/>
    </row>
    <row r="489" spans="1:8" s="58" customFormat="1" ht="15.75" customHeight="1" x14ac:dyDescent="0.25">
      <c r="A489" s="82">
        <v>1</v>
      </c>
      <c r="B489" s="27" t="s">
        <v>228</v>
      </c>
      <c r="C489" s="26"/>
      <c r="D489" s="3"/>
      <c r="E489" s="63"/>
      <c r="F489" s="63"/>
      <c r="G489" s="68"/>
      <c r="H489" s="572"/>
    </row>
    <row r="490" spans="1:8" s="58" customFormat="1" ht="15.75" customHeight="1" x14ac:dyDescent="0.25">
      <c r="A490" s="82">
        <v>1</v>
      </c>
      <c r="B490" s="60" t="s">
        <v>233</v>
      </c>
      <c r="C490" s="26"/>
      <c r="D490" s="3">
        <f>D491+D492+D493+D495</f>
        <v>9168</v>
      </c>
      <c r="E490" s="63"/>
      <c r="F490" s="63"/>
      <c r="G490" s="68"/>
      <c r="H490" s="572"/>
    </row>
    <row r="491" spans="1:8" s="58" customFormat="1" ht="19.5" customHeight="1" x14ac:dyDescent="0.25">
      <c r="A491" s="82">
        <v>1</v>
      </c>
      <c r="B491" s="64" t="s">
        <v>234</v>
      </c>
      <c r="C491" s="26"/>
      <c r="D491" s="57">
        <v>6030</v>
      </c>
      <c r="E491" s="63"/>
      <c r="F491" s="63"/>
      <c r="G491" s="68"/>
      <c r="H491" s="572"/>
    </row>
    <row r="492" spans="1:8" s="58" customFormat="1" ht="15.75" customHeight="1" x14ac:dyDescent="0.25">
      <c r="A492" s="82">
        <v>1</v>
      </c>
      <c r="B492" s="64" t="s">
        <v>235</v>
      </c>
      <c r="C492" s="26"/>
      <c r="D492" s="57">
        <v>1809</v>
      </c>
      <c r="E492" s="63"/>
      <c r="F492" s="63"/>
      <c r="G492" s="68"/>
      <c r="H492" s="572"/>
    </row>
    <row r="493" spans="1:8" s="58" customFormat="1" ht="30.75" customHeight="1" x14ac:dyDescent="0.25">
      <c r="A493" s="82">
        <v>1</v>
      </c>
      <c r="B493" s="64" t="s">
        <v>236</v>
      </c>
      <c r="C493" s="26"/>
      <c r="D493" s="57">
        <v>990</v>
      </c>
      <c r="E493" s="63"/>
      <c r="F493" s="63"/>
      <c r="G493" s="68"/>
      <c r="H493" s="572"/>
    </row>
    <row r="494" spans="1:8" s="58" customFormat="1" x14ac:dyDescent="0.25">
      <c r="A494" s="82">
        <v>1</v>
      </c>
      <c r="B494" s="64" t="s">
        <v>237</v>
      </c>
      <c r="C494" s="26"/>
      <c r="D494" s="57">
        <v>115</v>
      </c>
      <c r="E494" s="63"/>
      <c r="F494" s="63"/>
      <c r="G494" s="68"/>
      <c r="H494" s="572"/>
    </row>
    <row r="495" spans="1:8" s="58" customFormat="1" ht="30" x14ac:dyDescent="0.25">
      <c r="A495" s="82">
        <v>1</v>
      </c>
      <c r="B495" s="64" t="s">
        <v>238</v>
      </c>
      <c r="C495" s="26"/>
      <c r="D495" s="57">
        <v>339</v>
      </c>
      <c r="E495" s="63"/>
      <c r="F495" s="63"/>
      <c r="G495" s="68"/>
      <c r="H495" s="572"/>
    </row>
    <row r="496" spans="1:8" s="58" customFormat="1" x14ac:dyDescent="0.25">
      <c r="A496" s="82">
        <v>1</v>
      </c>
      <c r="B496" s="64" t="s">
        <v>237</v>
      </c>
      <c r="C496" s="26"/>
      <c r="D496" s="91">
        <v>48</v>
      </c>
      <c r="E496" s="63"/>
      <c r="F496" s="63"/>
      <c r="G496" s="68"/>
      <c r="H496" s="572"/>
    </row>
    <row r="497" spans="1:8" s="58" customFormat="1" ht="30" customHeight="1" x14ac:dyDescent="0.25">
      <c r="A497" s="82">
        <v>1</v>
      </c>
      <c r="B497" s="60" t="s">
        <v>239</v>
      </c>
      <c r="C497" s="26"/>
      <c r="D497" s="3">
        <f>SUM(D498,D499,D501)</f>
        <v>19615</v>
      </c>
      <c r="E497" s="63"/>
      <c r="F497" s="63"/>
      <c r="G497" s="68"/>
      <c r="H497" s="572"/>
    </row>
    <row r="498" spans="1:8" s="58" customFormat="1" ht="30" x14ac:dyDescent="0.25">
      <c r="A498" s="82">
        <v>1</v>
      </c>
      <c r="B498" s="64" t="s">
        <v>240</v>
      </c>
      <c r="C498" s="26"/>
      <c r="D498" s="3">
        <v>1000</v>
      </c>
      <c r="E498" s="63"/>
      <c r="F498" s="63"/>
      <c r="G498" s="68"/>
      <c r="H498" s="572"/>
    </row>
    <row r="499" spans="1:8" s="58" customFormat="1" ht="45" x14ac:dyDescent="0.25">
      <c r="A499" s="82">
        <v>1</v>
      </c>
      <c r="B499" s="64" t="s">
        <v>241</v>
      </c>
      <c r="C499" s="26"/>
      <c r="D499" s="53">
        <v>16085</v>
      </c>
      <c r="E499" s="63"/>
      <c r="F499" s="63"/>
      <c r="G499" s="68"/>
      <c r="H499" s="572"/>
    </row>
    <row r="500" spans="1:8" s="58" customFormat="1" x14ac:dyDescent="0.25">
      <c r="A500" s="82">
        <v>1</v>
      </c>
      <c r="B500" s="64" t="s">
        <v>237</v>
      </c>
      <c r="C500" s="26"/>
      <c r="D500" s="53">
        <v>3500</v>
      </c>
      <c r="E500" s="63"/>
      <c r="F500" s="63"/>
      <c r="G500" s="68"/>
      <c r="H500" s="572"/>
    </row>
    <row r="501" spans="1:8" s="58" customFormat="1" ht="45" x14ac:dyDescent="0.25">
      <c r="A501" s="82">
        <v>1</v>
      </c>
      <c r="B501" s="64" t="s">
        <v>242</v>
      </c>
      <c r="C501" s="26"/>
      <c r="D501" s="53">
        <v>2530</v>
      </c>
      <c r="E501" s="63"/>
      <c r="F501" s="63"/>
      <c r="G501" s="68"/>
      <c r="H501" s="572"/>
    </row>
    <row r="502" spans="1:8" s="58" customFormat="1" x14ac:dyDescent="0.25">
      <c r="A502" s="82">
        <v>1</v>
      </c>
      <c r="B502" s="64" t="s">
        <v>237</v>
      </c>
      <c r="C502" s="26"/>
      <c r="D502" s="53">
        <v>1830</v>
      </c>
      <c r="E502" s="63"/>
      <c r="F502" s="63"/>
      <c r="G502" s="68"/>
      <c r="H502" s="572"/>
    </row>
    <row r="503" spans="1:8" s="58" customFormat="1" ht="31.5" customHeight="1" x14ac:dyDescent="0.25">
      <c r="A503" s="82">
        <v>1</v>
      </c>
      <c r="B503" s="60" t="s">
        <v>243</v>
      </c>
      <c r="C503" s="26"/>
      <c r="D503" s="3"/>
      <c r="E503" s="63"/>
      <c r="F503" s="63"/>
      <c r="G503" s="68"/>
      <c r="H503" s="572"/>
    </row>
    <row r="504" spans="1:8" s="58" customFormat="1" ht="15.75" customHeight="1" x14ac:dyDescent="0.25">
      <c r="A504" s="82">
        <v>1</v>
      </c>
      <c r="B504" s="60" t="s">
        <v>244</v>
      </c>
      <c r="C504" s="26"/>
      <c r="D504" s="3"/>
      <c r="E504" s="63"/>
      <c r="F504" s="63"/>
      <c r="G504" s="68"/>
      <c r="H504" s="572"/>
    </row>
    <row r="505" spans="1:8" s="58" customFormat="1" ht="15.75" customHeight="1" x14ac:dyDescent="0.25">
      <c r="A505" s="82">
        <v>1</v>
      </c>
      <c r="B505" s="27" t="s">
        <v>245</v>
      </c>
      <c r="C505" s="26"/>
      <c r="D505" s="3"/>
      <c r="E505" s="63"/>
      <c r="F505" s="63"/>
      <c r="G505" s="68"/>
      <c r="H505" s="572"/>
    </row>
    <row r="506" spans="1:8" s="58" customFormat="1" x14ac:dyDescent="0.25">
      <c r="A506" s="82">
        <v>1</v>
      </c>
      <c r="B506" s="28" t="s">
        <v>121</v>
      </c>
      <c r="C506" s="59"/>
      <c r="D506" s="57"/>
      <c r="E506" s="63"/>
      <c r="F506" s="63"/>
      <c r="G506" s="68"/>
      <c r="H506" s="572"/>
    </row>
    <row r="507" spans="1:8" s="58" customFormat="1" x14ac:dyDescent="0.25">
      <c r="A507" s="82">
        <v>1</v>
      </c>
      <c r="B507" s="55" t="s">
        <v>160</v>
      </c>
      <c r="C507" s="59"/>
      <c r="D507" s="91"/>
      <c r="E507" s="63"/>
      <c r="F507" s="63"/>
      <c r="G507" s="68"/>
      <c r="H507" s="572"/>
    </row>
    <row r="508" spans="1:8" ht="30" x14ac:dyDescent="0.25">
      <c r="A508" s="82">
        <v>1</v>
      </c>
      <c r="B508" s="28" t="s">
        <v>122</v>
      </c>
      <c r="C508" s="26"/>
      <c r="D508" s="3">
        <v>17400</v>
      </c>
      <c r="E508" s="3"/>
      <c r="F508" s="3"/>
      <c r="G508" s="3"/>
    </row>
    <row r="509" spans="1:8" s="58" customFormat="1" ht="15.75" customHeight="1" x14ac:dyDescent="0.25">
      <c r="A509" s="82">
        <v>1</v>
      </c>
      <c r="B509" s="28" t="s">
        <v>246</v>
      </c>
      <c r="C509" s="26"/>
      <c r="D509" s="3"/>
      <c r="E509" s="63"/>
      <c r="F509" s="63"/>
      <c r="G509" s="68"/>
      <c r="H509" s="572"/>
    </row>
    <row r="510" spans="1:8" s="58" customFormat="1" x14ac:dyDescent="0.25">
      <c r="A510" s="82">
        <v>1</v>
      </c>
      <c r="B510" s="65"/>
      <c r="C510" s="26"/>
      <c r="D510" s="3"/>
      <c r="E510" s="63"/>
      <c r="F510" s="63"/>
      <c r="G510" s="68"/>
      <c r="H510" s="572"/>
    </row>
    <row r="511" spans="1:8" s="58" customFormat="1" x14ac:dyDescent="0.25">
      <c r="A511" s="82">
        <v>1</v>
      </c>
      <c r="B511" s="66" t="s">
        <v>162</v>
      </c>
      <c r="C511" s="26"/>
      <c r="D511" s="22">
        <f>D488+ROUND(D506*3.2,0)+D508</f>
        <v>46183</v>
      </c>
      <c r="E511" s="63"/>
      <c r="F511" s="63"/>
      <c r="G511" s="68"/>
      <c r="H511" s="572"/>
    </row>
    <row r="512" spans="1:8" s="58" customFormat="1" x14ac:dyDescent="0.25">
      <c r="A512" s="82">
        <v>1</v>
      </c>
      <c r="B512" s="67" t="s">
        <v>161</v>
      </c>
      <c r="C512" s="26"/>
      <c r="D512" s="22">
        <f>SUM(D486,D511)</f>
        <v>278216.48717948719</v>
      </c>
      <c r="E512" s="63"/>
      <c r="F512" s="63"/>
      <c r="G512" s="68"/>
      <c r="H512" s="572"/>
    </row>
    <row r="513" spans="1:8" x14ac:dyDescent="0.25">
      <c r="A513" s="82">
        <v>1</v>
      </c>
      <c r="B513" s="43" t="s">
        <v>7</v>
      </c>
      <c r="C513" s="600"/>
      <c r="D513" s="600"/>
      <c r="E513" s="3"/>
      <c r="F513" s="3"/>
      <c r="G513" s="3"/>
    </row>
    <row r="514" spans="1:8" x14ac:dyDescent="0.25">
      <c r="A514" s="82">
        <v>1</v>
      </c>
      <c r="B514" s="54" t="s">
        <v>77</v>
      </c>
      <c r="C514" s="26"/>
      <c r="D514" s="600"/>
      <c r="E514" s="3"/>
      <c r="F514" s="3"/>
      <c r="G514" s="3"/>
    </row>
    <row r="515" spans="1:8" x14ac:dyDescent="0.25">
      <c r="A515" s="82">
        <v>1</v>
      </c>
      <c r="B515" s="33" t="s">
        <v>37</v>
      </c>
      <c r="C515" s="2">
        <v>240</v>
      </c>
      <c r="D515" s="3">
        <v>1560</v>
      </c>
      <c r="E515" s="72">
        <v>8</v>
      </c>
      <c r="F515" s="3">
        <f>ROUND(G515/C515,0)</f>
        <v>52</v>
      </c>
      <c r="G515" s="3">
        <f>ROUND(D515*E515,0)</f>
        <v>12480</v>
      </c>
    </row>
    <row r="516" spans="1:8" x14ac:dyDescent="0.25">
      <c r="A516" s="82">
        <v>1</v>
      </c>
      <c r="B516" s="33" t="s">
        <v>26</v>
      </c>
      <c r="C516" s="2">
        <v>240</v>
      </c>
      <c r="D516" s="3">
        <v>240</v>
      </c>
      <c r="E516" s="72">
        <v>8</v>
      </c>
      <c r="F516" s="3">
        <f>ROUND(G516/C516,0)</f>
        <v>8</v>
      </c>
      <c r="G516" s="3">
        <f>ROUND(D516*E516,0)</f>
        <v>1920</v>
      </c>
    </row>
    <row r="517" spans="1:8" ht="18.75" customHeight="1" x14ac:dyDescent="0.25">
      <c r="A517" s="82">
        <v>1</v>
      </c>
      <c r="B517" s="34" t="s">
        <v>147</v>
      </c>
      <c r="C517" s="26"/>
      <c r="D517" s="44">
        <f>D515+D516</f>
        <v>1800</v>
      </c>
      <c r="E517" s="100">
        <f>E515</f>
        <v>8</v>
      </c>
      <c r="F517" s="44">
        <f t="shared" ref="F517:G517" si="37">F515+F516</f>
        <v>60</v>
      </c>
      <c r="G517" s="44">
        <f t="shared" si="37"/>
        <v>14400</v>
      </c>
    </row>
    <row r="518" spans="1:8" ht="18.75" customHeight="1" x14ac:dyDescent="0.25">
      <c r="A518" s="82">
        <v>1</v>
      </c>
      <c r="B518" s="346" t="s">
        <v>118</v>
      </c>
      <c r="C518" s="93"/>
      <c r="D518" s="596">
        <f t="shared" ref="D518" si="38">D517</f>
        <v>1800</v>
      </c>
      <c r="E518" s="106">
        <f t="shared" ref="E518:G518" si="39">E517</f>
        <v>8</v>
      </c>
      <c r="F518" s="596">
        <f t="shared" si="39"/>
        <v>60</v>
      </c>
      <c r="G518" s="596">
        <f t="shared" si="39"/>
        <v>14400</v>
      </c>
    </row>
    <row r="519" spans="1:8" ht="15.75" thickBot="1" x14ac:dyDescent="0.3">
      <c r="A519" s="82">
        <v>1</v>
      </c>
      <c r="B519" s="565" t="s">
        <v>10</v>
      </c>
      <c r="C519" s="566"/>
      <c r="D519" s="566"/>
      <c r="E519" s="566"/>
      <c r="F519" s="566"/>
      <c r="G519" s="566"/>
    </row>
    <row r="520" spans="1:8" ht="18.75" customHeight="1" x14ac:dyDescent="0.25">
      <c r="A520" s="82">
        <v>1</v>
      </c>
      <c r="B520" s="601" t="s">
        <v>134</v>
      </c>
      <c r="C520" s="575"/>
      <c r="D520" s="3"/>
      <c r="E520" s="3"/>
      <c r="F520" s="3"/>
      <c r="G520" s="3"/>
    </row>
    <row r="521" spans="1:8" s="58" customFormat="1" ht="18.75" customHeight="1" x14ac:dyDescent="0.25">
      <c r="A521" s="82">
        <v>1</v>
      </c>
      <c r="B521" s="25" t="s">
        <v>227</v>
      </c>
      <c r="C521" s="25"/>
      <c r="D521" s="89"/>
      <c r="E521" s="57"/>
      <c r="F521" s="57"/>
      <c r="G521" s="57"/>
      <c r="H521" s="572"/>
    </row>
    <row r="522" spans="1:8" s="58" customFormat="1" x14ac:dyDescent="0.25">
      <c r="A522" s="82">
        <v>1</v>
      </c>
      <c r="B522" s="27" t="s">
        <v>331</v>
      </c>
      <c r="C522" s="59"/>
      <c r="D522" s="57">
        <f>SUM(D524,D525,D526,D527)+D523/2.7</f>
        <v>21430.518518518518</v>
      </c>
      <c r="E522" s="57"/>
      <c r="F522" s="57"/>
      <c r="G522" s="57"/>
      <c r="H522" s="572"/>
    </row>
    <row r="523" spans="1:8" s="58" customFormat="1" x14ac:dyDescent="0.25">
      <c r="A523" s="82">
        <v>1</v>
      </c>
      <c r="B523" s="27" t="s">
        <v>327</v>
      </c>
      <c r="C523" s="30"/>
      <c r="D523" s="3">
        <f>112+100</f>
        <v>212</v>
      </c>
      <c r="E523" s="30"/>
      <c r="F523" s="30"/>
      <c r="G523" s="30"/>
      <c r="H523" s="572"/>
    </row>
    <row r="524" spans="1:8" s="58" customFormat="1" x14ac:dyDescent="0.25">
      <c r="A524" s="82">
        <v>1</v>
      </c>
      <c r="B524" s="60" t="s">
        <v>228</v>
      </c>
      <c r="C524" s="59"/>
      <c r="D524" s="57"/>
      <c r="E524" s="57"/>
      <c r="F524" s="57"/>
      <c r="G524" s="57"/>
      <c r="H524" s="572"/>
    </row>
    <row r="525" spans="1:8" s="58" customFormat="1" ht="17.25" customHeight="1" x14ac:dyDescent="0.25">
      <c r="A525" s="82">
        <v>1</v>
      </c>
      <c r="B525" s="60" t="s">
        <v>229</v>
      </c>
      <c r="C525" s="59"/>
      <c r="D525" s="3">
        <v>480</v>
      </c>
      <c r="E525" s="57"/>
      <c r="F525" s="57"/>
      <c r="G525" s="57"/>
      <c r="H525" s="572"/>
    </row>
    <row r="526" spans="1:8" s="58" customFormat="1" ht="30" x14ac:dyDescent="0.25">
      <c r="A526" s="82">
        <v>1</v>
      </c>
      <c r="B526" s="60" t="s">
        <v>230</v>
      </c>
      <c r="C526" s="59"/>
      <c r="D526" s="3">
        <v>194</v>
      </c>
      <c r="E526" s="57"/>
      <c r="F526" s="57"/>
      <c r="G526" s="57"/>
      <c r="H526" s="572"/>
    </row>
    <row r="527" spans="1:8" s="58" customFormat="1" x14ac:dyDescent="0.25">
      <c r="A527" s="82">
        <v>1</v>
      </c>
      <c r="B527" s="27" t="s">
        <v>231</v>
      </c>
      <c r="C527" s="59"/>
      <c r="D527" s="3">
        <v>20678</v>
      </c>
      <c r="E527" s="57"/>
      <c r="F527" s="57"/>
      <c r="G527" s="57"/>
      <c r="H527" s="572"/>
    </row>
    <row r="528" spans="1:8" s="58" customFormat="1" ht="45" x14ac:dyDescent="0.25">
      <c r="A528" s="82">
        <v>1</v>
      </c>
      <c r="B528" s="27" t="s">
        <v>326</v>
      </c>
      <c r="C528" s="59"/>
      <c r="D528" s="17">
        <v>2004</v>
      </c>
      <c r="E528" s="57"/>
      <c r="F528" s="57"/>
      <c r="G528" s="57"/>
      <c r="H528" s="572"/>
    </row>
    <row r="529" spans="1:8" x14ac:dyDescent="0.25">
      <c r="A529" s="82">
        <v>1</v>
      </c>
      <c r="B529" s="28" t="s">
        <v>121</v>
      </c>
      <c r="C529" s="26"/>
      <c r="D529" s="3">
        <f>D530+D531</f>
        <v>44088.23529411765</v>
      </c>
      <c r="E529" s="3"/>
      <c r="F529" s="3"/>
      <c r="G529" s="3"/>
    </row>
    <row r="530" spans="1:8" x14ac:dyDescent="0.25">
      <c r="A530" s="82">
        <v>1</v>
      </c>
      <c r="B530" s="28" t="s">
        <v>298</v>
      </c>
      <c r="C530" s="56"/>
      <c r="D530" s="3">
        <v>39172</v>
      </c>
      <c r="E530" s="3"/>
      <c r="F530" s="3"/>
      <c r="G530" s="3"/>
    </row>
    <row r="531" spans="1:8" x14ac:dyDescent="0.25">
      <c r="A531" s="82">
        <v>1</v>
      </c>
      <c r="B531" s="28" t="s">
        <v>300</v>
      </c>
      <c r="C531" s="56"/>
      <c r="D531" s="17">
        <f>D532/8.5</f>
        <v>4916.2352941176468</v>
      </c>
      <c r="E531" s="3"/>
      <c r="F531" s="3"/>
      <c r="G531" s="3"/>
    </row>
    <row r="532" spans="1:8" s="58" customFormat="1" x14ac:dyDescent="0.25">
      <c r="A532" s="82">
        <v>1</v>
      </c>
      <c r="B532" s="55" t="s">
        <v>299</v>
      </c>
      <c r="C532" s="490"/>
      <c r="D532" s="3">
        <f>41888-100</f>
        <v>41788</v>
      </c>
      <c r="E532" s="57"/>
      <c r="F532" s="57"/>
      <c r="G532" s="57"/>
      <c r="H532" s="572"/>
    </row>
    <row r="533" spans="1:8" s="58" customFormat="1" ht="15.75" customHeight="1" x14ac:dyDescent="0.25">
      <c r="A533" s="82">
        <v>1</v>
      </c>
      <c r="B533" s="61" t="s">
        <v>232</v>
      </c>
      <c r="C533" s="62"/>
      <c r="D533" s="59">
        <f>D522+ROUND(D530*3.2,0)+D532/3.9</f>
        <v>157495.39031339029</v>
      </c>
      <c r="E533" s="63"/>
      <c r="F533" s="63"/>
      <c r="G533" s="68"/>
      <c r="H533" s="572"/>
    </row>
    <row r="534" spans="1:8" s="58" customFormat="1" ht="15.75" customHeight="1" x14ac:dyDescent="0.25">
      <c r="A534" s="82">
        <v>1</v>
      </c>
      <c r="B534" s="25" t="s">
        <v>163</v>
      </c>
      <c r="C534" s="26"/>
      <c r="D534" s="3"/>
      <c r="E534" s="63"/>
      <c r="F534" s="63"/>
      <c r="G534" s="68"/>
      <c r="H534" s="572"/>
    </row>
    <row r="535" spans="1:8" s="58" customFormat="1" ht="15.75" customHeight="1" x14ac:dyDescent="0.25">
      <c r="A535" s="82">
        <v>1</v>
      </c>
      <c r="B535" s="27" t="s">
        <v>123</v>
      </c>
      <c r="C535" s="26"/>
      <c r="D535" s="3">
        <f>SUM(D536,D537,D544,D550,D551,D552)</f>
        <v>26391</v>
      </c>
      <c r="E535" s="63"/>
      <c r="F535" s="63"/>
      <c r="G535" s="68"/>
      <c r="H535" s="572"/>
    </row>
    <row r="536" spans="1:8" s="58" customFormat="1" ht="15.75" customHeight="1" x14ac:dyDescent="0.25">
      <c r="A536" s="82">
        <v>1</v>
      </c>
      <c r="B536" s="27" t="s">
        <v>228</v>
      </c>
      <c r="C536" s="26"/>
      <c r="D536" s="3"/>
      <c r="E536" s="63"/>
      <c r="F536" s="63"/>
      <c r="G536" s="68"/>
      <c r="H536" s="572"/>
    </row>
    <row r="537" spans="1:8" s="58" customFormat="1" ht="15.75" customHeight="1" x14ac:dyDescent="0.25">
      <c r="A537" s="82">
        <v>1</v>
      </c>
      <c r="B537" s="60" t="s">
        <v>233</v>
      </c>
      <c r="C537" s="26"/>
      <c r="D537" s="3">
        <f>D538+D539+D540+D542</f>
        <v>6982</v>
      </c>
      <c r="E537" s="63"/>
      <c r="F537" s="63"/>
      <c r="G537" s="68"/>
      <c r="H537" s="572"/>
    </row>
    <row r="538" spans="1:8" s="58" customFormat="1" ht="19.5" customHeight="1" x14ac:dyDescent="0.25">
      <c r="A538" s="82">
        <v>1</v>
      </c>
      <c r="B538" s="64" t="s">
        <v>234</v>
      </c>
      <c r="C538" s="26"/>
      <c r="D538" s="57">
        <v>4459</v>
      </c>
      <c r="E538" s="63"/>
      <c r="F538" s="63"/>
      <c r="G538" s="68"/>
      <c r="H538" s="572"/>
    </row>
    <row r="539" spans="1:8" s="58" customFormat="1" ht="15.75" customHeight="1" x14ac:dyDescent="0.25">
      <c r="A539" s="82">
        <v>1</v>
      </c>
      <c r="B539" s="64" t="s">
        <v>235</v>
      </c>
      <c r="C539" s="26"/>
      <c r="D539" s="57">
        <v>1338</v>
      </c>
      <c r="E539" s="63"/>
      <c r="F539" s="63"/>
      <c r="G539" s="68"/>
      <c r="H539" s="572"/>
    </row>
    <row r="540" spans="1:8" s="58" customFormat="1" ht="30.75" customHeight="1" x14ac:dyDescent="0.25">
      <c r="A540" s="82">
        <v>1</v>
      </c>
      <c r="B540" s="64" t="s">
        <v>236</v>
      </c>
      <c r="C540" s="26"/>
      <c r="D540" s="57">
        <v>864</v>
      </c>
      <c r="E540" s="63"/>
      <c r="F540" s="63"/>
      <c r="G540" s="68"/>
      <c r="H540" s="572"/>
    </row>
    <row r="541" spans="1:8" s="58" customFormat="1" x14ac:dyDescent="0.25">
      <c r="A541" s="82">
        <v>1</v>
      </c>
      <c r="B541" s="64" t="s">
        <v>237</v>
      </c>
      <c r="C541" s="26"/>
      <c r="D541" s="57">
        <v>90</v>
      </c>
      <c r="E541" s="63"/>
      <c r="F541" s="63"/>
      <c r="G541" s="68"/>
      <c r="H541" s="572"/>
    </row>
    <row r="542" spans="1:8" s="58" customFormat="1" ht="30" x14ac:dyDescent="0.25">
      <c r="A542" s="82">
        <v>1</v>
      </c>
      <c r="B542" s="64" t="s">
        <v>238</v>
      </c>
      <c r="C542" s="26"/>
      <c r="D542" s="57">
        <v>321</v>
      </c>
      <c r="E542" s="63"/>
      <c r="F542" s="63"/>
      <c r="G542" s="68"/>
      <c r="H542" s="572"/>
    </row>
    <row r="543" spans="1:8" s="58" customFormat="1" x14ac:dyDescent="0.25">
      <c r="A543" s="82">
        <v>1</v>
      </c>
      <c r="B543" s="64" t="s">
        <v>237</v>
      </c>
      <c r="C543" s="26"/>
      <c r="D543" s="91">
        <v>38</v>
      </c>
      <c r="E543" s="63"/>
      <c r="F543" s="63"/>
      <c r="G543" s="68"/>
      <c r="H543" s="572"/>
    </row>
    <row r="544" spans="1:8" s="58" customFormat="1" ht="30" customHeight="1" x14ac:dyDescent="0.25">
      <c r="A544" s="82">
        <v>1</v>
      </c>
      <c r="B544" s="60" t="s">
        <v>239</v>
      </c>
      <c r="C544" s="26"/>
      <c r="D544" s="3">
        <f>SUM(D545,D546,D548)</f>
        <v>19409</v>
      </c>
      <c r="E544" s="63"/>
      <c r="F544" s="63"/>
      <c r="G544" s="68"/>
      <c r="H544" s="572"/>
    </row>
    <row r="545" spans="1:8" s="58" customFormat="1" ht="30" x14ac:dyDescent="0.25">
      <c r="A545" s="82">
        <v>1</v>
      </c>
      <c r="B545" s="64" t="s">
        <v>240</v>
      </c>
      <c r="C545" s="26"/>
      <c r="D545" s="3">
        <v>3506</v>
      </c>
      <c r="E545" s="63"/>
      <c r="F545" s="63"/>
      <c r="G545" s="68"/>
      <c r="H545" s="572"/>
    </row>
    <row r="546" spans="1:8" s="58" customFormat="1" ht="45" x14ac:dyDescent="0.25">
      <c r="A546" s="82">
        <v>1</v>
      </c>
      <c r="B546" s="64" t="s">
        <v>241</v>
      </c>
      <c r="C546" s="26"/>
      <c r="D546" s="53">
        <v>15298</v>
      </c>
      <c r="E546" s="63"/>
      <c r="F546" s="63"/>
      <c r="G546" s="68"/>
      <c r="H546" s="572"/>
    </row>
    <row r="547" spans="1:8" s="58" customFormat="1" x14ac:dyDescent="0.25">
      <c r="A547" s="82">
        <v>1</v>
      </c>
      <c r="B547" s="64" t="s">
        <v>237</v>
      </c>
      <c r="C547" s="26"/>
      <c r="D547" s="53">
        <v>3900</v>
      </c>
      <c r="E547" s="63"/>
      <c r="F547" s="63"/>
      <c r="G547" s="68"/>
      <c r="H547" s="572"/>
    </row>
    <row r="548" spans="1:8" s="58" customFormat="1" ht="45" x14ac:dyDescent="0.25">
      <c r="A548" s="82">
        <v>1</v>
      </c>
      <c r="B548" s="64" t="s">
        <v>242</v>
      </c>
      <c r="C548" s="26"/>
      <c r="D548" s="53">
        <v>605</v>
      </c>
      <c r="E548" s="63"/>
      <c r="F548" s="63"/>
      <c r="G548" s="68"/>
      <c r="H548" s="572"/>
    </row>
    <row r="549" spans="1:8" s="58" customFormat="1" x14ac:dyDescent="0.25">
      <c r="A549" s="82">
        <v>1</v>
      </c>
      <c r="B549" s="64" t="s">
        <v>237</v>
      </c>
      <c r="C549" s="26"/>
      <c r="D549" s="53">
        <v>462</v>
      </c>
      <c r="E549" s="63"/>
      <c r="F549" s="63"/>
      <c r="G549" s="68"/>
      <c r="H549" s="572"/>
    </row>
    <row r="550" spans="1:8" s="58" customFormat="1" ht="31.5" customHeight="1" x14ac:dyDescent="0.25">
      <c r="A550" s="82">
        <v>1</v>
      </c>
      <c r="B550" s="60" t="s">
        <v>243</v>
      </c>
      <c r="C550" s="26"/>
      <c r="D550" s="3"/>
      <c r="E550" s="63"/>
      <c r="F550" s="63"/>
      <c r="G550" s="68"/>
      <c r="H550" s="572"/>
    </row>
    <row r="551" spans="1:8" s="58" customFormat="1" ht="15.75" customHeight="1" x14ac:dyDescent="0.25">
      <c r="A551" s="82">
        <v>1</v>
      </c>
      <c r="B551" s="60" t="s">
        <v>244</v>
      </c>
      <c r="C551" s="26"/>
      <c r="D551" s="3"/>
      <c r="E551" s="63"/>
      <c r="F551" s="63"/>
      <c r="G551" s="68"/>
      <c r="H551" s="572"/>
    </row>
    <row r="552" spans="1:8" s="58" customFormat="1" ht="15.75" customHeight="1" x14ac:dyDescent="0.25">
      <c r="A552" s="82">
        <v>1</v>
      </c>
      <c r="B552" s="27" t="s">
        <v>245</v>
      </c>
      <c r="C552" s="26"/>
      <c r="D552" s="3"/>
      <c r="E552" s="63"/>
      <c r="F552" s="63"/>
      <c r="G552" s="68"/>
      <c r="H552" s="572"/>
    </row>
    <row r="553" spans="1:8" s="58" customFormat="1" x14ac:dyDescent="0.25">
      <c r="A553" s="82">
        <v>1</v>
      </c>
      <c r="B553" s="28" t="s">
        <v>121</v>
      </c>
      <c r="C553" s="59"/>
      <c r="D553" s="57"/>
      <c r="E553" s="63"/>
      <c r="F553" s="63"/>
      <c r="G553" s="68"/>
      <c r="H553" s="572"/>
    </row>
    <row r="554" spans="1:8" s="58" customFormat="1" x14ac:dyDescent="0.25">
      <c r="A554" s="82">
        <v>1</v>
      </c>
      <c r="B554" s="55" t="s">
        <v>160</v>
      </c>
      <c r="C554" s="59"/>
      <c r="D554" s="91"/>
      <c r="E554" s="63"/>
      <c r="F554" s="63"/>
      <c r="G554" s="68"/>
      <c r="H554" s="572"/>
    </row>
    <row r="555" spans="1:8" ht="30" x14ac:dyDescent="0.25">
      <c r="A555" s="82">
        <v>1</v>
      </c>
      <c r="B555" s="28" t="s">
        <v>122</v>
      </c>
      <c r="C555" s="26"/>
      <c r="D555" s="3">
        <v>11976</v>
      </c>
      <c r="E555" s="3"/>
      <c r="F555" s="3"/>
      <c r="G555" s="3"/>
    </row>
    <row r="556" spans="1:8" s="58" customFormat="1" ht="15.75" customHeight="1" x14ac:dyDescent="0.25">
      <c r="A556" s="82">
        <v>1</v>
      </c>
      <c r="B556" s="28" t="s">
        <v>246</v>
      </c>
      <c r="C556" s="26"/>
      <c r="D556" s="3"/>
      <c r="E556" s="63"/>
      <c r="F556" s="63"/>
      <c r="G556" s="68"/>
      <c r="H556" s="572"/>
    </row>
    <row r="557" spans="1:8" s="58" customFormat="1" x14ac:dyDescent="0.25">
      <c r="A557" s="82">
        <v>1</v>
      </c>
      <c r="B557" s="65"/>
      <c r="C557" s="26"/>
      <c r="D557" s="3"/>
      <c r="E557" s="63"/>
      <c r="F557" s="63"/>
      <c r="G557" s="68"/>
      <c r="H557" s="572"/>
    </row>
    <row r="558" spans="1:8" s="58" customFormat="1" x14ac:dyDescent="0.25">
      <c r="A558" s="82">
        <v>1</v>
      </c>
      <c r="B558" s="66" t="s">
        <v>162</v>
      </c>
      <c r="C558" s="26"/>
      <c r="D558" s="22">
        <f>D535+ROUND(D553*3.2,0)+D555</f>
        <v>38367</v>
      </c>
      <c r="E558" s="63"/>
      <c r="F558" s="63"/>
      <c r="G558" s="68"/>
      <c r="H558" s="572"/>
    </row>
    <row r="559" spans="1:8" s="58" customFormat="1" x14ac:dyDescent="0.25">
      <c r="A559" s="82">
        <v>1</v>
      </c>
      <c r="B559" s="67" t="s">
        <v>161</v>
      </c>
      <c r="C559" s="26"/>
      <c r="D559" s="22">
        <f>SUM(D533,D558)</f>
        <v>195862.39031339029</v>
      </c>
      <c r="E559" s="63"/>
      <c r="F559" s="63"/>
      <c r="G559" s="68"/>
      <c r="H559" s="572"/>
    </row>
    <row r="560" spans="1:8" x14ac:dyDescent="0.25">
      <c r="A560" s="82">
        <v>1</v>
      </c>
      <c r="B560" s="43" t="s">
        <v>7</v>
      </c>
      <c r="C560" s="600"/>
      <c r="D560" s="600"/>
      <c r="E560" s="3"/>
      <c r="F560" s="3"/>
      <c r="G560" s="3"/>
    </row>
    <row r="561" spans="1:8" x14ac:dyDescent="0.25">
      <c r="A561" s="82">
        <v>1</v>
      </c>
      <c r="B561" s="54" t="s">
        <v>77</v>
      </c>
      <c r="C561" s="26"/>
      <c r="D561" s="600"/>
      <c r="E561" s="3"/>
      <c r="F561" s="3"/>
      <c r="G561" s="3"/>
    </row>
    <row r="562" spans="1:8" x14ac:dyDescent="0.25">
      <c r="A562" s="82">
        <v>1</v>
      </c>
      <c r="B562" s="33" t="s">
        <v>37</v>
      </c>
      <c r="C562" s="2">
        <v>240</v>
      </c>
      <c r="D562" s="3">
        <v>1250</v>
      </c>
      <c r="E562" s="72">
        <v>8</v>
      </c>
      <c r="F562" s="3">
        <f>ROUND(G562/C562,0)</f>
        <v>42</v>
      </c>
      <c r="G562" s="3">
        <f>ROUND(D562*E562,0)</f>
        <v>10000</v>
      </c>
    </row>
    <row r="563" spans="1:8" ht="18.75" customHeight="1" x14ac:dyDescent="0.25">
      <c r="A563" s="82">
        <v>1</v>
      </c>
      <c r="B563" s="34" t="s">
        <v>147</v>
      </c>
      <c r="C563" s="26"/>
      <c r="D563" s="44">
        <f>D562</f>
        <v>1250</v>
      </c>
      <c r="E563" s="100">
        <f>E562</f>
        <v>8</v>
      </c>
      <c r="F563" s="44">
        <f>F562</f>
        <v>42</v>
      </c>
      <c r="G563" s="44">
        <f>G562</f>
        <v>10000</v>
      </c>
    </row>
    <row r="564" spans="1:8" ht="18.75" customHeight="1" x14ac:dyDescent="0.25">
      <c r="A564" s="82">
        <v>1</v>
      </c>
      <c r="B564" s="346" t="s">
        <v>118</v>
      </c>
      <c r="C564" s="93"/>
      <c r="D564" s="22">
        <f t="shared" ref="D564" si="40">D563</f>
        <v>1250</v>
      </c>
      <c r="E564" s="106">
        <f t="shared" ref="E564:G564" si="41">E563</f>
        <v>8</v>
      </c>
      <c r="F564" s="22">
        <f t="shared" si="41"/>
        <v>42</v>
      </c>
      <c r="G564" s="22">
        <f t="shared" si="41"/>
        <v>10000</v>
      </c>
    </row>
    <row r="565" spans="1:8" ht="15.75" thickBot="1" x14ac:dyDescent="0.3">
      <c r="A565" s="82">
        <v>1</v>
      </c>
      <c r="B565" s="602" t="s">
        <v>10</v>
      </c>
      <c r="C565" s="96"/>
      <c r="D565" s="96"/>
      <c r="E565" s="96"/>
      <c r="F565" s="96"/>
      <c r="G565" s="96"/>
    </row>
    <row r="566" spans="1:8" x14ac:dyDescent="0.25">
      <c r="A566" s="82">
        <v>1</v>
      </c>
      <c r="B566" s="594"/>
      <c r="C566" s="568"/>
      <c r="D566" s="569"/>
      <c r="E566" s="569"/>
      <c r="F566" s="569"/>
      <c r="G566" s="569"/>
    </row>
    <row r="567" spans="1:8" x14ac:dyDescent="0.25">
      <c r="A567" s="82">
        <v>1</v>
      </c>
      <c r="B567" s="589" t="s">
        <v>135</v>
      </c>
      <c r="C567" s="77"/>
      <c r="D567" s="3"/>
      <c r="E567" s="3"/>
      <c r="F567" s="3"/>
      <c r="G567" s="582"/>
    </row>
    <row r="568" spans="1:8" s="58" customFormat="1" ht="18.75" customHeight="1" x14ac:dyDescent="0.25">
      <c r="A568" s="82">
        <v>1</v>
      </c>
      <c r="B568" s="25" t="s">
        <v>227</v>
      </c>
      <c r="C568" s="25"/>
      <c r="D568" s="89"/>
      <c r="E568" s="57"/>
      <c r="F568" s="57"/>
      <c r="G568" s="57"/>
      <c r="H568" s="572"/>
    </row>
    <row r="569" spans="1:8" s="58" customFormat="1" x14ac:dyDescent="0.25">
      <c r="A569" s="82">
        <v>1</v>
      </c>
      <c r="B569" s="27" t="s">
        <v>331</v>
      </c>
      <c r="C569" s="59"/>
      <c r="D569" s="57">
        <f>SUM(D571,D572,D573,D574)+D570/2.7</f>
        <v>75796.370370370365</v>
      </c>
      <c r="E569" s="57"/>
      <c r="F569" s="57"/>
      <c r="G569" s="57"/>
      <c r="H569" s="572"/>
    </row>
    <row r="570" spans="1:8" s="58" customFormat="1" x14ac:dyDescent="0.25">
      <c r="A570" s="82">
        <v>1</v>
      </c>
      <c r="B570" s="27" t="s">
        <v>327</v>
      </c>
      <c r="C570" s="30"/>
      <c r="D570" s="3">
        <v>1297</v>
      </c>
      <c r="E570" s="30"/>
      <c r="F570" s="30"/>
      <c r="G570" s="30"/>
      <c r="H570" s="572"/>
    </row>
    <row r="571" spans="1:8" s="58" customFormat="1" x14ac:dyDescent="0.25">
      <c r="A571" s="82">
        <v>1</v>
      </c>
      <c r="B571" s="60" t="s">
        <v>228</v>
      </c>
      <c r="C571" s="59"/>
      <c r="D571" s="57"/>
      <c r="E571" s="57"/>
      <c r="F571" s="57"/>
      <c r="G571" s="57"/>
      <c r="H571" s="572"/>
    </row>
    <row r="572" spans="1:8" s="58" customFormat="1" ht="39" customHeight="1" x14ac:dyDescent="0.25">
      <c r="A572" s="82">
        <v>1</v>
      </c>
      <c r="B572" s="60" t="s">
        <v>229</v>
      </c>
      <c r="C572" s="59"/>
      <c r="D572" s="3">
        <v>10000</v>
      </c>
      <c r="E572" s="57"/>
      <c r="F572" s="57"/>
      <c r="G572" s="57"/>
      <c r="H572" s="572"/>
    </row>
    <row r="573" spans="1:8" s="58" customFormat="1" ht="30" x14ac:dyDescent="0.25">
      <c r="A573" s="82">
        <v>1</v>
      </c>
      <c r="B573" s="60" t="s">
        <v>230</v>
      </c>
      <c r="C573" s="59"/>
      <c r="D573" s="3"/>
      <c r="E573" s="57"/>
      <c r="F573" s="57"/>
      <c r="G573" s="57"/>
      <c r="H573" s="572"/>
    </row>
    <row r="574" spans="1:8" s="58" customFormat="1" x14ac:dyDescent="0.25">
      <c r="A574" s="82">
        <v>1</v>
      </c>
      <c r="B574" s="27" t="s">
        <v>231</v>
      </c>
      <c r="C574" s="59"/>
      <c r="D574" s="3">
        <v>65316</v>
      </c>
      <c r="E574" s="57"/>
      <c r="F574" s="57"/>
      <c r="G574" s="57"/>
      <c r="H574" s="572"/>
    </row>
    <row r="575" spans="1:8" s="58" customFormat="1" ht="45" x14ac:dyDescent="0.25">
      <c r="A575" s="82">
        <v>1</v>
      </c>
      <c r="B575" s="27" t="s">
        <v>326</v>
      </c>
      <c r="C575" s="59"/>
      <c r="D575" s="17">
        <v>11616</v>
      </c>
      <c r="E575" s="57"/>
      <c r="F575" s="57"/>
      <c r="G575" s="57"/>
      <c r="H575" s="572"/>
    </row>
    <row r="576" spans="1:8" x14ac:dyDescent="0.25">
      <c r="A576" s="82">
        <v>1</v>
      </c>
      <c r="B576" s="28" t="s">
        <v>121</v>
      </c>
      <c r="C576" s="26"/>
      <c r="D576" s="3">
        <f>D577+D578</f>
        <v>176199.76470588235</v>
      </c>
      <c r="E576" s="603"/>
      <c r="F576" s="3"/>
      <c r="G576" s="3"/>
    </row>
    <row r="577" spans="1:8" x14ac:dyDescent="0.25">
      <c r="A577" s="82">
        <v>1</v>
      </c>
      <c r="B577" s="28" t="s">
        <v>298</v>
      </c>
      <c r="C577" s="56"/>
      <c r="D577" s="3">
        <v>175720</v>
      </c>
      <c r="E577" s="603"/>
      <c r="F577" s="3"/>
      <c r="G577" s="3"/>
    </row>
    <row r="578" spans="1:8" x14ac:dyDescent="0.25">
      <c r="A578" s="82">
        <v>1</v>
      </c>
      <c r="B578" s="28" t="s">
        <v>300</v>
      </c>
      <c r="C578" s="56"/>
      <c r="D578" s="17">
        <f>D579/8.5</f>
        <v>479.76470588235293</v>
      </c>
      <c r="E578" s="603"/>
      <c r="F578" s="3"/>
      <c r="G578" s="3"/>
    </row>
    <row r="579" spans="1:8" s="58" customFormat="1" x14ac:dyDescent="0.25">
      <c r="A579" s="82">
        <v>1</v>
      </c>
      <c r="B579" s="55" t="s">
        <v>299</v>
      </c>
      <c r="C579" s="490"/>
      <c r="D579" s="3">
        <v>4078</v>
      </c>
      <c r="E579" s="57"/>
      <c r="F579" s="57"/>
      <c r="G579" s="57"/>
      <c r="H579" s="572"/>
    </row>
    <row r="580" spans="1:8" s="58" customFormat="1" ht="15.75" customHeight="1" x14ac:dyDescent="0.25">
      <c r="A580" s="82">
        <v>1</v>
      </c>
      <c r="B580" s="61" t="s">
        <v>232</v>
      </c>
      <c r="C580" s="62"/>
      <c r="D580" s="59">
        <f>D569+ROUND(D577*3.2,0)+D579/3.9</f>
        <v>639146.01139601134</v>
      </c>
      <c r="E580" s="63"/>
      <c r="F580" s="63"/>
      <c r="G580" s="68"/>
      <c r="H580" s="572"/>
    </row>
    <row r="581" spans="1:8" s="58" customFormat="1" ht="15.75" customHeight="1" x14ac:dyDescent="0.25">
      <c r="A581" s="82">
        <v>1</v>
      </c>
      <c r="B581" s="25" t="s">
        <v>163</v>
      </c>
      <c r="C581" s="26"/>
      <c r="D581" s="3"/>
      <c r="E581" s="63"/>
      <c r="F581" s="63"/>
      <c r="G581" s="68"/>
      <c r="H581" s="572"/>
    </row>
    <row r="582" spans="1:8" s="58" customFormat="1" ht="15.75" customHeight="1" x14ac:dyDescent="0.25">
      <c r="A582" s="82">
        <v>1</v>
      </c>
      <c r="B582" s="27" t="s">
        <v>123</v>
      </c>
      <c r="C582" s="26"/>
      <c r="D582" s="3">
        <f>SUM(D583,D584,D591,D597,D598,D599)</f>
        <v>38919</v>
      </c>
      <c r="E582" s="63"/>
      <c r="F582" s="63"/>
      <c r="G582" s="68"/>
      <c r="H582" s="572"/>
    </row>
    <row r="583" spans="1:8" s="58" customFormat="1" ht="15.75" customHeight="1" x14ac:dyDescent="0.25">
      <c r="A583" s="82">
        <v>1</v>
      </c>
      <c r="B583" s="27" t="s">
        <v>228</v>
      </c>
      <c r="C583" s="26"/>
      <c r="D583" s="3"/>
      <c r="E583" s="63"/>
      <c r="F583" s="63"/>
      <c r="G583" s="68"/>
      <c r="H583" s="572"/>
    </row>
    <row r="584" spans="1:8" s="58" customFormat="1" ht="15.75" customHeight="1" x14ac:dyDescent="0.25">
      <c r="A584" s="82">
        <v>1</v>
      </c>
      <c r="B584" s="60" t="s">
        <v>233</v>
      </c>
      <c r="C584" s="26"/>
      <c r="D584" s="3">
        <f>D585+D586+D587+D589</f>
        <v>32419</v>
      </c>
      <c r="E584" s="63"/>
      <c r="F584" s="63"/>
      <c r="G584" s="68"/>
      <c r="H584" s="572"/>
    </row>
    <row r="585" spans="1:8" s="58" customFormat="1" ht="19.5" customHeight="1" x14ac:dyDescent="0.25">
      <c r="A585" s="82">
        <v>1</v>
      </c>
      <c r="B585" s="64" t="s">
        <v>234</v>
      </c>
      <c r="C585" s="26"/>
      <c r="D585" s="57">
        <v>24938</v>
      </c>
      <c r="E585" s="63"/>
      <c r="F585" s="63"/>
      <c r="G585" s="68"/>
      <c r="H585" s="572"/>
    </row>
    <row r="586" spans="1:8" s="58" customFormat="1" ht="15.75" customHeight="1" x14ac:dyDescent="0.25">
      <c r="A586" s="82">
        <v>1</v>
      </c>
      <c r="B586" s="64" t="s">
        <v>235</v>
      </c>
      <c r="C586" s="26"/>
      <c r="D586" s="57">
        <v>7481</v>
      </c>
      <c r="E586" s="63"/>
      <c r="F586" s="63"/>
      <c r="G586" s="68"/>
      <c r="H586" s="572"/>
    </row>
    <row r="587" spans="1:8" s="58" customFormat="1" ht="30.75" customHeight="1" x14ac:dyDescent="0.25">
      <c r="A587" s="82">
        <v>1</v>
      </c>
      <c r="B587" s="64" t="s">
        <v>236</v>
      </c>
      <c r="C587" s="26"/>
      <c r="D587" s="57"/>
      <c r="E587" s="63"/>
      <c r="F587" s="63"/>
      <c r="G587" s="68"/>
      <c r="H587" s="572"/>
    </row>
    <row r="588" spans="1:8" s="58" customFormat="1" x14ac:dyDescent="0.25">
      <c r="A588" s="82">
        <v>1</v>
      </c>
      <c r="B588" s="64" t="s">
        <v>237</v>
      </c>
      <c r="C588" s="26"/>
      <c r="D588" s="57"/>
      <c r="E588" s="63"/>
      <c r="F588" s="63"/>
      <c r="G588" s="68"/>
      <c r="H588" s="572"/>
    </row>
    <row r="589" spans="1:8" s="58" customFormat="1" ht="30" x14ac:dyDescent="0.25">
      <c r="A589" s="82">
        <v>1</v>
      </c>
      <c r="B589" s="64" t="s">
        <v>238</v>
      </c>
      <c r="C589" s="26"/>
      <c r="D589" s="57"/>
      <c r="E589" s="63"/>
      <c r="F589" s="63"/>
      <c r="G589" s="68"/>
      <c r="H589" s="572"/>
    </row>
    <row r="590" spans="1:8" s="58" customFormat="1" x14ac:dyDescent="0.25">
      <c r="A590" s="82">
        <v>1</v>
      </c>
      <c r="B590" s="64" t="s">
        <v>237</v>
      </c>
      <c r="C590" s="26"/>
      <c r="D590" s="91"/>
      <c r="E590" s="63"/>
      <c r="F590" s="63"/>
      <c r="G590" s="68"/>
      <c r="H590" s="572"/>
    </row>
    <row r="591" spans="1:8" s="58" customFormat="1" ht="30" customHeight="1" x14ac:dyDescent="0.25">
      <c r="A591" s="82">
        <v>1</v>
      </c>
      <c r="B591" s="60" t="s">
        <v>239</v>
      </c>
      <c r="C591" s="26"/>
      <c r="D591" s="3">
        <f>SUM(D592,D593,D595)</f>
        <v>6500</v>
      </c>
      <c r="E591" s="63"/>
      <c r="F591" s="63"/>
      <c r="G591" s="68"/>
      <c r="H591" s="572"/>
    </row>
    <row r="592" spans="1:8" s="58" customFormat="1" ht="30" x14ac:dyDescent="0.25">
      <c r="A592" s="82">
        <v>1</v>
      </c>
      <c r="B592" s="64" t="s">
        <v>240</v>
      </c>
      <c r="C592" s="26"/>
      <c r="D592" s="3">
        <v>6500</v>
      </c>
      <c r="E592" s="63"/>
      <c r="F592" s="63"/>
      <c r="G592" s="68"/>
      <c r="H592" s="572"/>
    </row>
    <row r="593" spans="1:8" s="58" customFormat="1" ht="45" x14ac:dyDescent="0.25">
      <c r="A593" s="82">
        <v>1</v>
      </c>
      <c r="B593" s="64" t="s">
        <v>241</v>
      </c>
      <c r="C593" s="26"/>
      <c r="D593" s="53"/>
      <c r="E593" s="63"/>
      <c r="F593" s="63"/>
      <c r="G593" s="68"/>
      <c r="H593" s="572"/>
    </row>
    <row r="594" spans="1:8" s="58" customFormat="1" x14ac:dyDescent="0.25">
      <c r="A594" s="82">
        <v>1</v>
      </c>
      <c r="B594" s="64" t="s">
        <v>237</v>
      </c>
      <c r="C594" s="26"/>
      <c r="D594" s="53"/>
      <c r="E594" s="63"/>
      <c r="F594" s="63"/>
      <c r="G594" s="68"/>
      <c r="H594" s="572"/>
    </row>
    <row r="595" spans="1:8" s="58" customFormat="1" ht="45" x14ac:dyDescent="0.25">
      <c r="A595" s="82">
        <v>1</v>
      </c>
      <c r="B595" s="64" t="s">
        <v>242</v>
      </c>
      <c r="C595" s="26"/>
      <c r="D595" s="53"/>
      <c r="E595" s="63"/>
      <c r="F595" s="63"/>
      <c r="G595" s="68"/>
      <c r="H595" s="572"/>
    </row>
    <row r="596" spans="1:8" s="58" customFormat="1" x14ac:dyDescent="0.25">
      <c r="A596" s="82">
        <v>1</v>
      </c>
      <c r="B596" s="64" t="s">
        <v>237</v>
      </c>
      <c r="C596" s="26"/>
      <c r="D596" s="53"/>
      <c r="E596" s="63"/>
      <c r="F596" s="63"/>
      <c r="G596" s="68"/>
      <c r="H596" s="572"/>
    </row>
    <row r="597" spans="1:8" s="58" customFormat="1" ht="31.5" customHeight="1" x14ac:dyDescent="0.25">
      <c r="A597" s="82">
        <v>1</v>
      </c>
      <c r="B597" s="60" t="s">
        <v>243</v>
      </c>
      <c r="C597" s="26"/>
      <c r="D597" s="3"/>
      <c r="E597" s="63"/>
      <c r="F597" s="63"/>
      <c r="G597" s="68"/>
      <c r="H597" s="572"/>
    </row>
    <row r="598" spans="1:8" s="58" customFormat="1" ht="15.75" customHeight="1" x14ac:dyDescent="0.25">
      <c r="A598" s="82">
        <v>1</v>
      </c>
      <c r="B598" s="60" t="s">
        <v>244</v>
      </c>
      <c r="C598" s="26"/>
      <c r="D598" s="3"/>
      <c r="E598" s="63"/>
      <c r="F598" s="63"/>
      <c r="G598" s="68"/>
      <c r="H598" s="572"/>
    </row>
    <row r="599" spans="1:8" s="58" customFormat="1" ht="15.75" customHeight="1" x14ac:dyDescent="0.25">
      <c r="A599" s="82">
        <v>1</v>
      </c>
      <c r="B599" s="27" t="s">
        <v>245</v>
      </c>
      <c r="C599" s="26"/>
      <c r="D599" s="3"/>
      <c r="E599" s="63"/>
      <c r="F599" s="63"/>
      <c r="G599" s="68"/>
      <c r="H599" s="572"/>
    </row>
    <row r="600" spans="1:8" s="58" customFormat="1" x14ac:dyDescent="0.25">
      <c r="A600" s="82">
        <v>1</v>
      </c>
      <c r="B600" s="28" t="s">
        <v>121</v>
      </c>
      <c r="C600" s="59"/>
      <c r="D600" s="57">
        <v>150</v>
      </c>
      <c r="E600" s="63"/>
      <c r="F600" s="63"/>
      <c r="G600" s="68"/>
      <c r="H600" s="572"/>
    </row>
    <row r="601" spans="1:8" s="58" customFormat="1" x14ac:dyDescent="0.25">
      <c r="A601" s="82">
        <v>1</v>
      </c>
      <c r="B601" s="55" t="s">
        <v>160</v>
      </c>
      <c r="C601" s="59"/>
      <c r="D601" s="91"/>
      <c r="E601" s="63"/>
      <c r="F601" s="63"/>
      <c r="G601" s="68"/>
      <c r="H601" s="572"/>
    </row>
    <row r="602" spans="1:8" ht="30" x14ac:dyDescent="0.25">
      <c r="A602" s="82">
        <v>1</v>
      </c>
      <c r="B602" s="28" t="s">
        <v>122</v>
      </c>
      <c r="C602" s="26"/>
      <c r="D602" s="3">
        <v>55800</v>
      </c>
      <c r="E602" s="603"/>
      <c r="F602" s="3"/>
      <c r="G602" s="3"/>
    </row>
    <row r="603" spans="1:8" s="58" customFormat="1" ht="15.75" customHeight="1" x14ac:dyDescent="0.25">
      <c r="A603" s="82">
        <v>1</v>
      </c>
      <c r="B603" s="28" t="s">
        <v>246</v>
      </c>
      <c r="C603" s="26"/>
      <c r="D603" s="3"/>
      <c r="E603" s="63"/>
      <c r="F603" s="63"/>
      <c r="G603" s="68"/>
      <c r="H603" s="572"/>
    </row>
    <row r="604" spans="1:8" s="58" customFormat="1" x14ac:dyDescent="0.25">
      <c r="A604" s="82">
        <v>1</v>
      </c>
      <c r="B604" s="65"/>
      <c r="C604" s="26"/>
      <c r="D604" s="3"/>
      <c r="E604" s="63"/>
      <c r="F604" s="63"/>
      <c r="G604" s="68"/>
      <c r="H604" s="572"/>
    </row>
    <row r="605" spans="1:8" s="58" customFormat="1" x14ac:dyDescent="0.25">
      <c r="A605" s="82">
        <v>1</v>
      </c>
      <c r="B605" s="66" t="s">
        <v>162</v>
      </c>
      <c r="C605" s="26"/>
      <c r="D605" s="22">
        <f>D582+ROUND(D600*3.2,0)+D602</f>
        <v>95199</v>
      </c>
      <c r="E605" s="63"/>
      <c r="F605" s="63"/>
      <c r="G605" s="68"/>
      <c r="H605" s="572"/>
    </row>
    <row r="606" spans="1:8" s="58" customFormat="1" x14ac:dyDescent="0.25">
      <c r="A606" s="82">
        <v>1</v>
      </c>
      <c r="B606" s="67" t="s">
        <v>161</v>
      </c>
      <c r="C606" s="26"/>
      <c r="D606" s="22">
        <f>SUM(D580,D605)</f>
        <v>734345.01139601134</v>
      </c>
      <c r="E606" s="63"/>
      <c r="F606" s="63"/>
      <c r="G606" s="68"/>
      <c r="H606" s="572"/>
    </row>
    <row r="607" spans="1:8" s="58" customFormat="1" x14ac:dyDescent="0.25">
      <c r="A607" s="82">
        <v>1</v>
      </c>
      <c r="B607" s="350" t="s">
        <v>124</v>
      </c>
      <c r="C607" s="26"/>
      <c r="D607" s="335">
        <f>D608+D609</f>
        <v>2895</v>
      </c>
      <c r="E607" s="586"/>
      <c r="F607" s="586"/>
      <c r="G607" s="22"/>
      <c r="H607" s="572"/>
    </row>
    <row r="608" spans="1:8" s="58" customFormat="1" x14ac:dyDescent="0.25">
      <c r="A608" s="82">
        <v>1</v>
      </c>
      <c r="B608" s="598" t="s">
        <v>33</v>
      </c>
      <c r="C608" s="26"/>
      <c r="D608" s="3">
        <v>2675</v>
      </c>
      <c r="E608" s="586"/>
      <c r="F608" s="586"/>
      <c r="G608" s="22"/>
      <c r="H608" s="572"/>
    </row>
    <row r="609" spans="1:8" s="58" customFormat="1" x14ac:dyDescent="0.25">
      <c r="A609" s="82">
        <v>1</v>
      </c>
      <c r="B609" s="598" t="s">
        <v>314</v>
      </c>
      <c r="C609" s="26"/>
      <c r="D609" s="3">
        <v>220</v>
      </c>
      <c r="E609" s="586"/>
      <c r="F609" s="586"/>
      <c r="G609" s="22"/>
      <c r="H609" s="572"/>
    </row>
    <row r="610" spans="1:8" x14ac:dyDescent="0.25">
      <c r="A610" s="82">
        <v>1</v>
      </c>
      <c r="B610" s="43" t="s">
        <v>7</v>
      </c>
      <c r="C610" s="26"/>
      <c r="D610" s="3"/>
      <c r="E610" s="3"/>
      <c r="F610" s="3"/>
      <c r="G610" s="3"/>
    </row>
    <row r="611" spans="1:8" x14ac:dyDescent="0.25">
      <c r="A611" s="82">
        <v>1</v>
      </c>
      <c r="B611" s="54" t="s">
        <v>77</v>
      </c>
      <c r="C611" s="26"/>
      <c r="D611" s="3"/>
      <c r="E611" s="3"/>
      <c r="F611" s="3"/>
      <c r="G611" s="3"/>
    </row>
    <row r="612" spans="1:8" x14ac:dyDescent="0.25">
      <c r="A612" s="82">
        <v>1</v>
      </c>
      <c r="B612" s="338" t="s">
        <v>24</v>
      </c>
      <c r="C612" s="48">
        <v>240</v>
      </c>
      <c r="D612" s="3">
        <v>914</v>
      </c>
      <c r="E612" s="72">
        <v>8</v>
      </c>
      <c r="F612" s="3">
        <f>ROUND(G612/C612,0)</f>
        <v>30</v>
      </c>
      <c r="G612" s="3">
        <f>ROUND(D612*E612,0)</f>
        <v>7312</v>
      </c>
    </row>
    <row r="613" spans="1:8" x14ac:dyDescent="0.25">
      <c r="A613" s="82">
        <v>1</v>
      </c>
      <c r="B613" s="33" t="s">
        <v>37</v>
      </c>
      <c r="C613" s="2">
        <v>240</v>
      </c>
      <c r="D613" s="3">
        <v>1678</v>
      </c>
      <c r="E613" s="72">
        <v>8</v>
      </c>
      <c r="F613" s="3">
        <f>ROUND(G613/C613,0)</f>
        <v>56</v>
      </c>
      <c r="G613" s="3">
        <f>ROUND(D613*E613,0)</f>
        <v>13424</v>
      </c>
    </row>
    <row r="614" spans="1:8" x14ac:dyDescent="0.25">
      <c r="A614" s="82">
        <v>1</v>
      </c>
      <c r="B614" s="33" t="s">
        <v>57</v>
      </c>
      <c r="C614" s="2">
        <v>240</v>
      </c>
      <c r="D614" s="3">
        <v>840</v>
      </c>
      <c r="E614" s="72">
        <v>8</v>
      </c>
      <c r="F614" s="3">
        <f>ROUND(G614/C614,0)</f>
        <v>28</v>
      </c>
      <c r="G614" s="3">
        <f>ROUND(D614*E614,0)</f>
        <v>6720</v>
      </c>
    </row>
    <row r="615" spans="1:8" ht="18.75" customHeight="1" x14ac:dyDescent="0.25">
      <c r="A615" s="82">
        <v>1</v>
      </c>
      <c r="B615" s="34" t="s">
        <v>147</v>
      </c>
      <c r="C615" s="26"/>
      <c r="D615" s="44">
        <f>SUM(D612:D614)</f>
        <v>3432</v>
      </c>
      <c r="E615" s="100">
        <f>E613</f>
        <v>8</v>
      </c>
      <c r="F615" s="44">
        <f t="shared" ref="F615:G615" si="42">SUM(F612:F614)</f>
        <v>114</v>
      </c>
      <c r="G615" s="44">
        <f t="shared" si="42"/>
        <v>27456</v>
      </c>
    </row>
    <row r="616" spans="1:8" ht="18.75" customHeight="1" x14ac:dyDescent="0.25">
      <c r="A616" s="82">
        <v>1</v>
      </c>
      <c r="B616" s="346" t="s">
        <v>118</v>
      </c>
      <c r="C616" s="93"/>
      <c r="D616" s="596">
        <f t="shared" ref="D616" si="43">D615</f>
        <v>3432</v>
      </c>
      <c r="E616" s="106">
        <f t="shared" ref="E616:G616" si="44">E615</f>
        <v>8</v>
      </c>
      <c r="F616" s="596">
        <f t="shared" si="44"/>
        <v>114</v>
      </c>
      <c r="G616" s="596">
        <f t="shared" si="44"/>
        <v>27456</v>
      </c>
    </row>
    <row r="617" spans="1:8" ht="15.75" thickBot="1" x14ac:dyDescent="0.3">
      <c r="A617" s="82">
        <v>1</v>
      </c>
      <c r="B617" s="347" t="s">
        <v>10</v>
      </c>
      <c r="C617" s="566"/>
      <c r="D617" s="566"/>
      <c r="E617" s="566"/>
      <c r="F617" s="566"/>
      <c r="G617" s="566"/>
    </row>
    <row r="618" spans="1:8" ht="20.25" customHeight="1" x14ac:dyDescent="0.25">
      <c r="A618" s="82">
        <v>1</v>
      </c>
      <c r="B618" s="601" t="s">
        <v>136</v>
      </c>
      <c r="C618" s="575"/>
      <c r="D618" s="3"/>
      <c r="E618" s="3"/>
      <c r="F618" s="3"/>
      <c r="G618" s="3"/>
    </row>
    <row r="619" spans="1:8" s="58" customFormat="1" ht="18.75" customHeight="1" x14ac:dyDescent="0.25">
      <c r="A619" s="82">
        <v>1</v>
      </c>
      <c r="B619" s="25" t="s">
        <v>227</v>
      </c>
      <c r="C619" s="25"/>
      <c r="D619" s="89"/>
      <c r="E619" s="57"/>
      <c r="F619" s="57"/>
      <c r="G619" s="57"/>
      <c r="H619" s="572"/>
    </row>
    <row r="620" spans="1:8" s="58" customFormat="1" x14ac:dyDescent="0.25">
      <c r="A620" s="82">
        <v>1</v>
      </c>
      <c r="B620" s="27" t="s">
        <v>331</v>
      </c>
      <c r="C620" s="59"/>
      <c r="D620" s="57">
        <f>SUM(D622,D623,D624,D625)+D621/2.7</f>
        <v>23853.666666666668</v>
      </c>
      <c r="E620" s="57"/>
      <c r="F620" s="57"/>
      <c r="G620" s="57"/>
      <c r="H620" s="572"/>
    </row>
    <row r="621" spans="1:8" s="58" customFormat="1" x14ac:dyDescent="0.25">
      <c r="A621" s="82">
        <v>1</v>
      </c>
      <c r="B621" s="27" t="s">
        <v>327</v>
      </c>
      <c r="C621" s="30"/>
      <c r="D621" s="3">
        <v>45</v>
      </c>
      <c r="E621" s="30"/>
      <c r="F621" s="30"/>
      <c r="G621" s="30"/>
      <c r="H621" s="572"/>
    </row>
    <row r="622" spans="1:8" s="58" customFormat="1" x14ac:dyDescent="0.25">
      <c r="A622" s="82">
        <v>1</v>
      </c>
      <c r="B622" s="60" t="s">
        <v>228</v>
      </c>
      <c r="C622" s="59"/>
      <c r="D622" s="57"/>
      <c r="E622" s="57"/>
      <c r="F622" s="57"/>
      <c r="G622" s="57"/>
      <c r="H622" s="572"/>
    </row>
    <row r="623" spans="1:8" s="58" customFormat="1" ht="31.5" customHeight="1" x14ac:dyDescent="0.25">
      <c r="A623" s="82">
        <v>1</v>
      </c>
      <c r="B623" s="60" t="s">
        <v>229</v>
      </c>
      <c r="C623" s="59"/>
      <c r="D623" s="3"/>
      <c r="E623" s="57"/>
      <c r="F623" s="57"/>
      <c r="G623" s="57"/>
      <c r="H623" s="572"/>
    </row>
    <row r="624" spans="1:8" s="58" customFormat="1" ht="30" x14ac:dyDescent="0.25">
      <c r="A624" s="82">
        <v>1</v>
      </c>
      <c r="B624" s="60" t="s">
        <v>230</v>
      </c>
      <c r="C624" s="59"/>
      <c r="D624" s="3">
        <v>280</v>
      </c>
      <c r="E624" s="57"/>
      <c r="F624" s="57"/>
      <c r="G624" s="57"/>
      <c r="H624" s="572"/>
    </row>
    <row r="625" spans="1:8" s="58" customFormat="1" x14ac:dyDescent="0.25">
      <c r="A625" s="82">
        <v>1</v>
      </c>
      <c r="B625" s="27" t="s">
        <v>231</v>
      </c>
      <c r="C625" s="59"/>
      <c r="D625" s="3">
        <v>23557</v>
      </c>
      <c r="E625" s="57"/>
      <c r="F625" s="57"/>
      <c r="G625" s="57"/>
      <c r="H625" s="572"/>
    </row>
    <row r="626" spans="1:8" s="58" customFormat="1" ht="45" x14ac:dyDescent="0.25">
      <c r="A626" s="82">
        <v>1</v>
      </c>
      <c r="B626" s="27" t="s">
        <v>326</v>
      </c>
      <c r="C626" s="59"/>
      <c r="D626" s="17">
        <v>2456</v>
      </c>
      <c r="E626" s="57"/>
      <c r="F626" s="57"/>
      <c r="G626" s="57"/>
      <c r="H626" s="572"/>
    </row>
    <row r="627" spans="1:8" x14ac:dyDescent="0.25">
      <c r="A627" s="82">
        <v>1</v>
      </c>
      <c r="B627" s="28" t="s">
        <v>121</v>
      </c>
      <c r="C627" s="26"/>
      <c r="D627" s="3">
        <f>D628+D629</f>
        <v>48540.588235294119</v>
      </c>
      <c r="E627" s="570"/>
      <c r="F627" s="570"/>
      <c r="G627" s="3"/>
    </row>
    <row r="628" spans="1:8" x14ac:dyDescent="0.25">
      <c r="A628" s="82">
        <v>1</v>
      </c>
      <c r="B628" s="28" t="s">
        <v>298</v>
      </c>
      <c r="C628" s="56"/>
      <c r="D628" s="3">
        <v>41748</v>
      </c>
      <c r="E628" s="570"/>
      <c r="F628" s="570"/>
      <c r="G628" s="3"/>
    </row>
    <row r="629" spans="1:8" x14ac:dyDescent="0.25">
      <c r="A629" s="82">
        <v>1</v>
      </c>
      <c r="B629" s="28" t="s">
        <v>300</v>
      </c>
      <c r="C629" s="56"/>
      <c r="D629" s="17">
        <f>D630/8.5</f>
        <v>6792.588235294118</v>
      </c>
      <c r="E629" s="570"/>
      <c r="F629" s="570"/>
      <c r="G629" s="3"/>
    </row>
    <row r="630" spans="1:8" s="58" customFormat="1" x14ac:dyDescent="0.25">
      <c r="A630" s="82">
        <v>1</v>
      </c>
      <c r="B630" s="55" t="s">
        <v>299</v>
      </c>
      <c r="C630" s="490"/>
      <c r="D630" s="3">
        <v>57737</v>
      </c>
      <c r="E630" s="57"/>
      <c r="F630" s="57"/>
      <c r="G630" s="57"/>
      <c r="H630" s="572"/>
    </row>
    <row r="631" spans="1:8" s="58" customFormat="1" ht="15.75" customHeight="1" x14ac:dyDescent="0.25">
      <c r="A631" s="82">
        <v>1</v>
      </c>
      <c r="B631" s="61" t="s">
        <v>232</v>
      </c>
      <c r="C631" s="62"/>
      <c r="D631" s="59">
        <f>D620+ROUND(D628*3.2,0)+D630/3.9</f>
        <v>172252.02564102563</v>
      </c>
      <c r="E631" s="63"/>
      <c r="F631" s="63"/>
      <c r="G631" s="68"/>
      <c r="H631" s="572"/>
    </row>
    <row r="632" spans="1:8" s="58" customFormat="1" ht="15.75" customHeight="1" x14ac:dyDescent="0.25">
      <c r="A632" s="82">
        <v>1</v>
      </c>
      <c r="B632" s="25" t="s">
        <v>163</v>
      </c>
      <c r="C632" s="26"/>
      <c r="D632" s="3"/>
      <c r="E632" s="63"/>
      <c r="F632" s="63"/>
      <c r="G632" s="68"/>
      <c r="H632" s="572"/>
    </row>
    <row r="633" spans="1:8" s="58" customFormat="1" ht="15.75" customHeight="1" x14ac:dyDescent="0.25">
      <c r="A633" s="82">
        <v>1</v>
      </c>
      <c r="B633" s="27" t="s">
        <v>123</v>
      </c>
      <c r="C633" s="26"/>
      <c r="D633" s="3">
        <f>SUM(D634,D635,D642,D648,D649,D650)</f>
        <v>30737</v>
      </c>
      <c r="E633" s="63"/>
      <c r="F633" s="63"/>
      <c r="G633" s="68"/>
      <c r="H633" s="572"/>
    </row>
    <row r="634" spans="1:8" s="58" customFormat="1" ht="15.75" customHeight="1" x14ac:dyDescent="0.25">
      <c r="A634" s="82">
        <v>1</v>
      </c>
      <c r="B634" s="27" t="s">
        <v>228</v>
      </c>
      <c r="C634" s="26"/>
      <c r="D634" s="3"/>
      <c r="E634" s="63"/>
      <c r="F634" s="63"/>
      <c r="G634" s="68"/>
      <c r="H634" s="572"/>
    </row>
    <row r="635" spans="1:8" s="58" customFormat="1" ht="15.75" customHeight="1" x14ac:dyDescent="0.25">
      <c r="A635" s="82">
        <v>1</v>
      </c>
      <c r="B635" s="60" t="s">
        <v>233</v>
      </c>
      <c r="C635" s="26"/>
      <c r="D635" s="3">
        <f>D636+D637+D638+D640</f>
        <v>7582</v>
      </c>
      <c r="E635" s="63"/>
      <c r="F635" s="63"/>
      <c r="G635" s="68"/>
      <c r="H635" s="572"/>
    </row>
    <row r="636" spans="1:8" s="58" customFormat="1" ht="19.5" customHeight="1" x14ac:dyDescent="0.25">
      <c r="A636" s="82">
        <v>1</v>
      </c>
      <c r="B636" s="64" t="s">
        <v>234</v>
      </c>
      <c r="C636" s="26"/>
      <c r="D636" s="57">
        <v>5515</v>
      </c>
      <c r="E636" s="63"/>
      <c r="F636" s="63"/>
      <c r="G636" s="68"/>
      <c r="H636" s="572"/>
    </row>
    <row r="637" spans="1:8" s="58" customFormat="1" ht="15.75" customHeight="1" x14ac:dyDescent="0.25">
      <c r="A637" s="82">
        <v>1</v>
      </c>
      <c r="B637" s="64" t="s">
        <v>235</v>
      </c>
      <c r="C637" s="26"/>
      <c r="D637" s="57">
        <v>1655</v>
      </c>
      <c r="E637" s="63"/>
      <c r="F637" s="63"/>
      <c r="G637" s="68"/>
      <c r="H637" s="572"/>
    </row>
    <row r="638" spans="1:8" s="58" customFormat="1" ht="30.75" customHeight="1" x14ac:dyDescent="0.25">
      <c r="A638" s="82">
        <v>1</v>
      </c>
      <c r="B638" s="64" t="s">
        <v>236</v>
      </c>
      <c r="C638" s="26"/>
      <c r="D638" s="57"/>
      <c r="E638" s="63"/>
      <c r="F638" s="63"/>
      <c r="G638" s="68"/>
      <c r="H638" s="572"/>
    </row>
    <row r="639" spans="1:8" s="58" customFormat="1" x14ac:dyDescent="0.25">
      <c r="A639" s="82">
        <v>1</v>
      </c>
      <c r="B639" s="64" t="s">
        <v>237</v>
      </c>
      <c r="C639" s="26"/>
      <c r="D639" s="57"/>
      <c r="E639" s="63"/>
      <c r="F639" s="63"/>
      <c r="G639" s="68"/>
      <c r="H639" s="572"/>
    </row>
    <row r="640" spans="1:8" s="58" customFormat="1" ht="30" x14ac:dyDescent="0.25">
      <c r="A640" s="82">
        <v>1</v>
      </c>
      <c r="B640" s="64" t="s">
        <v>238</v>
      </c>
      <c r="C640" s="26"/>
      <c r="D640" s="57">
        <v>412</v>
      </c>
      <c r="E640" s="63"/>
      <c r="F640" s="63"/>
      <c r="G640" s="68"/>
      <c r="H640" s="572"/>
    </row>
    <row r="641" spans="1:8" s="58" customFormat="1" x14ac:dyDescent="0.25">
      <c r="A641" s="82">
        <v>1</v>
      </c>
      <c r="B641" s="64" t="s">
        <v>237</v>
      </c>
      <c r="C641" s="26"/>
      <c r="D641" s="91">
        <v>48</v>
      </c>
      <c r="E641" s="63"/>
      <c r="F641" s="63"/>
      <c r="G641" s="68"/>
      <c r="H641" s="572"/>
    </row>
    <row r="642" spans="1:8" s="58" customFormat="1" ht="30" customHeight="1" x14ac:dyDescent="0.25">
      <c r="A642" s="82">
        <v>1</v>
      </c>
      <c r="B642" s="60" t="s">
        <v>239</v>
      </c>
      <c r="C642" s="26"/>
      <c r="D642" s="3">
        <f>SUM(D643,D644,D646)</f>
        <v>23155</v>
      </c>
      <c r="E642" s="63"/>
      <c r="F642" s="63"/>
      <c r="G642" s="68"/>
      <c r="H642" s="572"/>
    </row>
    <row r="643" spans="1:8" s="58" customFormat="1" ht="30" x14ac:dyDescent="0.25">
      <c r="A643" s="82">
        <v>1</v>
      </c>
      <c r="B643" s="64" t="s">
        <v>240</v>
      </c>
      <c r="C643" s="26"/>
      <c r="D643" s="3">
        <v>2205</v>
      </c>
      <c r="E643" s="63"/>
      <c r="F643" s="63"/>
      <c r="G643" s="68"/>
      <c r="H643" s="572"/>
    </row>
    <row r="644" spans="1:8" s="58" customFormat="1" ht="45" x14ac:dyDescent="0.25">
      <c r="A644" s="82">
        <v>1</v>
      </c>
      <c r="B644" s="64" t="s">
        <v>241</v>
      </c>
      <c r="C644" s="26"/>
      <c r="D644" s="53">
        <v>17720</v>
      </c>
      <c r="E644" s="63"/>
      <c r="F644" s="63"/>
      <c r="G644" s="68"/>
      <c r="H644" s="572"/>
    </row>
    <row r="645" spans="1:8" s="58" customFormat="1" x14ac:dyDescent="0.25">
      <c r="A645" s="82">
        <v>1</v>
      </c>
      <c r="B645" s="64" t="s">
        <v>237</v>
      </c>
      <c r="C645" s="26"/>
      <c r="D645" s="53">
        <v>3962</v>
      </c>
      <c r="E645" s="63"/>
      <c r="F645" s="63"/>
      <c r="G645" s="68"/>
      <c r="H645" s="572"/>
    </row>
    <row r="646" spans="1:8" s="58" customFormat="1" ht="45" x14ac:dyDescent="0.25">
      <c r="A646" s="82">
        <v>1</v>
      </c>
      <c r="B646" s="64" t="s">
        <v>242</v>
      </c>
      <c r="C646" s="26"/>
      <c r="D646" s="53">
        <v>3230</v>
      </c>
      <c r="E646" s="63"/>
      <c r="F646" s="63"/>
      <c r="G646" s="68"/>
      <c r="H646" s="572"/>
    </row>
    <row r="647" spans="1:8" s="58" customFormat="1" x14ac:dyDescent="0.25">
      <c r="A647" s="82">
        <v>1</v>
      </c>
      <c r="B647" s="64" t="s">
        <v>237</v>
      </c>
      <c r="C647" s="26"/>
      <c r="D647" s="53">
        <v>2153</v>
      </c>
      <c r="E647" s="63"/>
      <c r="F647" s="63"/>
      <c r="G647" s="68"/>
      <c r="H647" s="572"/>
    </row>
    <row r="648" spans="1:8" s="58" customFormat="1" ht="31.5" customHeight="1" x14ac:dyDescent="0.25">
      <c r="A648" s="82">
        <v>1</v>
      </c>
      <c r="B648" s="60" t="s">
        <v>243</v>
      </c>
      <c r="C648" s="26"/>
      <c r="D648" s="3"/>
      <c r="E648" s="63"/>
      <c r="F648" s="63"/>
      <c r="G648" s="68"/>
      <c r="H648" s="572"/>
    </row>
    <row r="649" spans="1:8" s="58" customFormat="1" ht="15.75" customHeight="1" x14ac:dyDescent="0.25">
      <c r="A649" s="82">
        <v>1</v>
      </c>
      <c r="B649" s="60" t="s">
        <v>244</v>
      </c>
      <c r="C649" s="26"/>
      <c r="D649" s="3"/>
      <c r="E649" s="63"/>
      <c r="F649" s="63"/>
      <c r="G649" s="68"/>
      <c r="H649" s="572"/>
    </row>
    <row r="650" spans="1:8" s="58" customFormat="1" ht="15.75" customHeight="1" x14ac:dyDescent="0.25">
      <c r="A650" s="82">
        <v>1</v>
      </c>
      <c r="B650" s="27" t="s">
        <v>245</v>
      </c>
      <c r="C650" s="26"/>
      <c r="D650" s="3"/>
      <c r="E650" s="63"/>
      <c r="F650" s="63"/>
      <c r="G650" s="68"/>
      <c r="H650" s="572"/>
    </row>
    <row r="651" spans="1:8" s="58" customFormat="1" x14ac:dyDescent="0.25">
      <c r="A651" s="82">
        <v>1</v>
      </c>
      <c r="B651" s="28" t="s">
        <v>121</v>
      </c>
      <c r="C651" s="59"/>
      <c r="D651" s="57"/>
      <c r="E651" s="63"/>
      <c r="F651" s="63"/>
      <c r="G651" s="68"/>
      <c r="H651" s="572"/>
    </row>
    <row r="652" spans="1:8" s="58" customFormat="1" x14ac:dyDescent="0.25">
      <c r="A652" s="82">
        <v>1</v>
      </c>
      <c r="B652" s="55" t="s">
        <v>160</v>
      </c>
      <c r="C652" s="59"/>
      <c r="D652" s="91"/>
      <c r="E652" s="63"/>
      <c r="F652" s="63"/>
      <c r="G652" s="68"/>
      <c r="H652" s="572"/>
    </row>
    <row r="653" spans="1:8" ht="30" x14ac:dyDescent="0.25">
      <c r="A653" s="82">
        <v>1</v>
      </c>
      <c r="B653" s="28" t="s">
        <v>122</v>
      </c>
      <c r="C653" s="26"/>
      <c r="D653" s="3">
        <v>12195</v>
      </c>
      <c r="E653" s="570"/>
      <c r="F653" s="570"/>
      <c r="G653" s="3"/>
    </row>
    <row r="654" spans="1:8" s="58" customFormat="1" ht="15.75" customHeight="1" x14ac:dyDescent="0.25">
      <c r="A654" s="82">
        <v>1</v>
      </c>
      <c r="B654" s="28" t="s">
        <v>246</v>
      </c>
      <c r="C654" s="26"/>
      <c r="D654" s="3"/>
      <c r="E654" s="63"/>
      <c r="F654" s="63"/>
      <c r="G654" s="68"/>
      <c r="H654" s="572"/>
    </row>
    <row r="655" spans="1:8" s="58" customFormat="1" x14ac:dyDescent="0.25">
      <c r="A655" s="82">
        <v>1</v>
      </c>
      <c r="B655" s="65"/>
      <c r="C655" s="26"/>
      <c r="D655" s="3"/>
      <c r="E655" s="63"/>
      <c r="F655" s="63"/>
      <c r="G655" s="68"/>
      <c r="H655" s="572"/>
    </row>
    <row r="656" spans="1:8" s="58" customFormat="1" x14ac:dyDescent="0.25">
      <c r="A656" s="82">
        <v>1</v>
      </c>
      <c r="B656" s="66" t="s">
        <v>162</v>
      </c>
      <c r="C656" s="26"/>
      <c r="D656" s="22">
        <f>D633+ROUND(D651*3.2,0)+D653</f>
        <v>42932</v>
      </c>
      <c r="E656" s="63"/>
      <c r="F656" s="63"/>
      <c r="G656" s="68"/>
      <c r="H656" s="572"/>
    </row>
    <row r="657" spans="1:8" s="58" customFormat="1" x14ac:dyDescent="0.25">
      <c r="A657" s="82">
        <v>1</v>
      </c>
      <c r="B657" s="67" t="s">
        <v>161</v>
      </c>
      <c r="C657" s="26"/>
      <c r="D657" s="22">
        <f>SUM(D631,D656)</f>
        <v>215184.02564102563</v>
      </c>
      <c r="E657" s="63"/>
      <c r="F657" s="63"/>
      <c r="G657" s="68"/>
      <c r="H657" s="572"/>
    </row>
    <row r="658" spans="1:8" x14ac:dyDescent="0.25">
      <c r="A658" s="82">
        <v>1</v>
      </c>
      <c r="B658" s="43" t="s">
        <v>7</v>
      </c>
      <c r="C658" s="77"/>
      <c r="D658" s="3"/>
      <c r="E658" s="3"/>
      <c r="F658" s="3"/>
      <c r="G658" s="3"/>
    </row>
    <row r="659" spans="1:8" x14ac:dyDescent="0.25">
      <c r="A659" s="82">
        <v>1</v>
      </c>
      <c r="B659" s="54" t="s">
        <v>77</v>
      </c>
      <c r="C659" s="77"/>
      <c r="D659" s="3"/>
      <c r="E659" s="3"/>
      <c r="F659" s="3"/>
      <c r="G659" s="3"/>
    </row>
    <row r="660" spans="1:8" x14ac:dyDescent="0.25">
      <c r="A660" s="82">
        <v>1</v>
      </c>
      <c r="B660" s="33" t="s">
        <v>37</v>
      </c>
      <c r="C660" s="2">
        <v>240</v>
      </c>
      <c r="D660" s="3">
        <v>870</v>
      </c>
      <c r="E660" s="72">
        <v>8</v>
      </c>
      <c r="F660" s="3">
        <f>ROUND(G660/C660,0)</f>
        <v>29</v>
      </c>
      <c r="G660" s="3">
        <f>ROUND(D660*E660,0)</f>
        <v>6960</v>
      </c>
    </row>
    <row r="661" spans="1:8" ht="18" customHeight="1" x14ac:dyDescent="0.25">
      <c r="A661" s="82">
        <v>1</v>
      </c>
      <c r="B661" s="34" t="s">
        <v>147</v>
      </c>
      <c r="C661" s="77"/>
      <c r="D661" s="44">
        <f>D660</f>
        <v>870</v>
      </c>
      <c r="E661" s="100">
        <f>E660</f>
        <v>8</v>
      </c>
      <c r="F661" s="44">
        <f>F660</f>
        <v>29</v>
      </c>
      <c r="G661" s="44">
        <f>G660</f>
        <v>6960</v>
      </c>
    </row>
    <row r="662" spans="1:8" ht="18" customHeight="1" x14ac:dyDescent="0.25">
      <c r="A662" s="82">
        <v>1</v>
      </c>
      <c r="B662" s="346" t="s">
        <v>118</v>
      </c>
      <c r="C662" s="104"/>
      <c r="D662" s="596">
        <f t="shared" ref="D662" si="45">D661</f>
        <v>870</v>
      </c>
      <c r="E662" s="106">
        <f t="shared" ref="E662:G662" si="46">E661</f>
        <v>8</v>
      </c>
      <c r="F662" s="596">
        <f t="shared" si="46"/>
        <v>29</v>
      </c>
      <c r="G662" s="596">
        <f t="shared" si="46"/>
        <v>6960</v>
      </c>
    </row>
    <row r="663" spans="1:8" ht="15.75" thickBot="1" x14ac:dyDescent="0.3">
      <c r="A663" s="82">
        <v>1</v>
      </c>
      <c r="B663" s="347" t="s">
        <v>10</v>
      </c>
      <c r="C663" s="566"/>
      <c r="D663" s="566"/>
      <c r="E663" s="566"/>
      <c r="F663" s="566"/>
      <c r="G663" s="566"/>
    </row>
    <row r="664" spans="1:8" x14ac:dyDescent="0.25">
      <c r="A664" s="82">
        <v>1</v>
      </c>
      <c r="B664" s="93"/>
      <c r="C664" s="104"/>
      <c r="D664" s="3"/>
      <c r="E664" s="3"/>
      <c r="F664" s="3"/>
      <c r="G664" s="3"/>
    </row>
    <row r="665" spans="1:8" ht="15.75" customHeight="1" x14ac:dyDescent="0.25">
      <c r="A665" s="82">
        <v>1</v>
      </c>
      <c r="B665" s="555" t="s">
        <v>137</v>
      </c>
      <c r="C665" s="77"/>
      <c r="D665" s="3"/>
      <c r="E665" s="3"/>
      <c r="F665" s="3"/>
      <c r="G665" s="3"/>
    </row>
    <row r="666" spans="1:8" s="58" customFormat="1" ht="18.75" customHeight="1" x14ac:dyDescent="0.25">
      <c r="A666" s="82">
        <v>1</v>
      </c>
      <c r="B666" s="25" t="s">
        <v>227</v>
      </c>
      <c r="C666" s="25"/>
      <c r="D666" s="89"/>
      <c r="E666" s="57"/>
      <c r="F666" s="57"/>
      <c r="G666" s="57"/>
      <c r="H666" s="572"/>
    </row>
    <row r="667" spans="1:8" s="58" customFormat="1" x14ac:dyDescent="0.25">
      <c r="A667" s="82">
        <v>1</v>
      </c>
      <c r="B667" s="27" t="s">
        <v>331</v>
      </c>
      <c r="C667" s="59"/>
      <c r="D667" s="57">
        <f>SUM(D668,D669,D670,D671)</f>
        <v>36500</v>
      </c>
      <c r="E667" s="57"/>
      <c r="F667" s="57"/>
      <c r="G667" s="57"/>
      <c r="H667" s="572"/>
    </row>
    <row r="668" spans="1:8" s="58" customFormat="1" x14ac:dyDescent="0.25">
      <c r="A668" s="82">
        <v>1</v>
      </c>
      <c r="B668" s="60" t="s">
        <v>228</v>
      </c>
      <c r="C668" s="59"/>
      <c r="D668" s="57"/>
      <c r="E668" s="57"/>
      <c r="F668" s="57"/>
      <c r="G668" s="57"/>
      <c r="H668" s="572"/>
    </row>
    <row r="669" spans="1:8" s="58" customFormat="1" ht="34.5" customHeight="1" x14ac:dyDescent="0.25">
      <c r="A669" s="82">
        <v>1</v>
      </c>
      <c r="B669" s="60" t="s">
        <v>229</v>
      </c>
      <c r="C669" s="59"/>
      <c r="D669" s="3">
        <v>5800</v>
      </c>
      <c r="E669" s="57"/>
      <c r="F669" s="57"/>
      <c r="G669" s="57"/>
      <c r="H669" s="572"/>
    </row>
    <row r="670" spans="1:8" s="58" customFormat="1" ht="30" x14ac:dyDescent="0.25">
      <c r="A670" s="82">
        <v>1</v>
      </c>
      <c r="B670" s="60" t="s">
        <v>230</v>
      </c>
      <c r="C670" s="59"/>
      <c r="D670" s="3"/>
      <c r="E670" s="57"/>
      <c r="F670" s="57"/>
      <c r="G670" s="57"/>
      <c r="H670" s="572"/>
    </row>
    <row r="671" spans="1:8" s="58" customFormat="1" x14ac:dyDescent="0.25">
      <c r="A671" s="82">
        <v>1</v>
      </c>
      <c r="B671" s="27" t="s">
        <v>231</v>
      </c>
      <c r="C671" s="59"/>
      <c r="D671" s="3">
        <v>30700</v>
      </c>
      <c r="E671" s="57"/>
      <c r="F671" s="57"/>
      <c r="G671" s="57"/>
      <c r="H671" s="572"/>
    </row>
    <row r="672" spans="1:8" s="58" customFormat="1" ht="45" x14ac:dyDescent="0.25">
      <c r="A672" s="82">
        <v>1</v>
      </c>
      <c r="B672" s="27" t="s">
        <v>326</v>
      </c>
      <c r="C672" s="59"/>
      <c r="D672" s="17">
        <v>5403</v>
      </c>
      <c r="E672" s="57"/>
      <c r="F672" s="57"/>
      <c r="G672" s="57"/>
      <c r="H672" s="572"/>
    </row>
    <row r="673" spans="1:8" x14ac:dyDescent="0.25">
      <c r="A673" s="82">
        <v>1</v>
      </c>
      <c r="B673" s="28" t="s">
        <v>121</v>
      </c>
      <c r="C673" s="26"/>
      <c r="D673" s="3">
        <v>48000</v>
      </c>
      <c r="E673" s="570"/>
      <c r="F673" s="3"/>
      <c r="G673" s="3"/>
    </row>
    <row r="674" spans="1:8" s="58" customFormat="1" x14ac:dyDescent="0.25">
      <c r="A674" s="82">
        <v>1</v>
      </c>
      <c r="B674" s="55" t="s">
        <v>160</v>
      </c>
      <c r="C674" s="490"/>
      <c r="D674" s="3"/>
      <c r="E674" s="57"/>
      <c r="F674" s="57"/>
      <c r="G674" s="57"/>
      <c r="H674" s="572"/>
    </row>
    <row r="675" spans="1:8" s="58" customFormat="1" ht="15.75" customHeight="1" x14ac:dyDescent="0.25">
      <c r="A675" s="82">
        <v>1</v>
      </c>
      <c r="B675" s="61" t="s">
        <v>232</v>
      </c>
      <c r="C675" s="62"/>
      <c r="D675" s="59">
        <f>D667+ROUND(D673*3.2,0)</f>
        <v>190100</v>
      </c>
      <c r="E675" s="63"/>
      <c r="F675" s="63"/>
      <c r="G675" s="68"/>
      <c r="H675" s="572"/>
    </row>
    <row r="676" spans="1:8" s="58" customFormat="1" ht="15.75" customHeight="1" x14ac:dyDescent="0.25">
      <c r="A676" s="82">
        <v>1</v>
      </c>
      <c r="B676" s="25" t="s">
        <v>163</v>
      </c>
      <c r="C676" s="26"/>
      <c r="D676" s="3"/>
      <c r="E676" s="63"/>
      <c r="F676" s="63"/>
      <c r="G676" s="68"/>
      <c r="H676" s="572"/>
    </row>
    <row r="677" spans="1:8" s="58" customFormat="1" ht="15.75" customHeight="1" x14ac:dyDescent="0.25">
      <c r="A677" s="82">
        <v>1</v>
      </c>
      <c r="B677" s="27" t="s">
        <v>123</v>
      </c>
      <c r="C677" s="26"/>
      <c r="D677" s="3">
        <f>SUM(D678,D679,D686,D692,D693,D694)</f>
        <v>16533.2</v>
      </c>
      <c r="E677" s="63"/>
      <c r="F677" s="63"/>
      <c r="G677" s="68"/>
      <c r="H677" s="572"/>
    </row>
    <row r="678" spans="1:8" s="58" customFormat="1" ht="15.75" customHeight="1" x14ac:dyDescent="0.25">
      <c r="A678" s="82">
        <v>1</v>
      </c>
      <c r="B678" s="27" t="s">
        <v>228</v>
      </c>
      <c r="C678" s="26"/>
      <c r="D678" s="3"/>
      <c r="E678" s="63"/>
      <c r="F678" s="63"/>
      <c r="G678" s="68"/>
      <c r="H678" s="572"/>
    </row>
    <row r="679" spans="1:8" s="58" customFormat="1" ht="15.75" customHeight="1" x14ac:dyDescent="0.25">
      <c r="A679" s="82">
        <v>1</v>
      </c>
      <c r="B679" s="60" t="s">
        <v>233</v>
      </c>
      <c r="C679" s="26"/>
      <c r="D679" s="3">
        <f>D680+D681+D682+D684</f>
        <v>15033.2</v>
      </c>
      <c r="E679" s="63"/>
      <c r="F679" s="63"/>
      <c r="G679" s="68"/>
      <c r="H679" s="572"/>
    </row>
    <row r="680" spans="1:8" s="58" customFormat="1" ht="19.5" customHeight="1" x14ac:dyDescent="0.25">
      <c r="A680" s="82">
        <v>1</v>
      </c>
      <c r="B680" s="64" t="s">
        <v>234</v>
      </c>
      <c r="C680" s="26"/>
      <c r="D680" s="57">
        <v>11564</v>
      </c>
      <c r="E680" s="63"/>
      <c r="F680" s="63"/>
      <c r="G680" s="68"/>
      <c r="H680" s="572"/>
    </row>
    <row r="681" spans="1:8" s="58" customFormat="1" ht="15.75" customHeight="1" x14ac:dyDescent="0.25">
      <c r="A681" s="82">
        <v>1</v>
      </c>
      <c r="B681" s="64" t="s">
        <v>235</v>
      </c>
      <c r="C681" s="26"/>
      <c r="D681" s="57">
        <v>3469.2</v>
      </c>
      <c r="E681" s="63"/>
      <c r="F681" s="63"/>
      <c r="G681" s="68"/>
      <c r="H681" s="572"/>
    </row>
    <row r="682" spans="1:8" s="58" customFormat="1" ht="30.75" customHeight="1" x14ac:dyDescent="0.25">
      <c r="A682" s="82">
        <v>1</v>
      </c>
      <c r="B682" s="64" t="s">
        <v>236</v>
      </c>
      <c r="C682" s="26"/>
      <c r="D682" s="57"/>
      <c r="E682" s="63"/>
      <c r="F682" s="63"/>
      <c r="G682" s="68"/>
      <c r="H682" s="572"/>
    </row>
    <row r="683" spans="1:8" s="58" customFormat="1" x14ac:dyDescent="0.25">
      <c r="A683" s="82">
        <v>1</v>
      </c>
      <c r="B683" s="64" t="s">
        <v>237</v>
      </c>
      <c r="C683" s="26"/>
      <c r="D683" s="57"/>
      <c r="E683" s="63"/>
      <c r="F683" s="63"/>
      <c r="G683" s="68"/>
      <c r="H683" s="572"/>
    </row>
    <row r="684" spans="1:8" s="58" customFormat="1" ht="30" x14ac:dyDescent="0.25">
      <c r="A684" s="82">
        <v>1</v>
      </c>
      <c r="B684" s="64" t="s">
        <v>238</v>
      </c>
      <c r="C684" s="26"/>
      <c r="D684" s="57"/>
      <c r="E684" s="63"/>
      <c r="F684" s="63"/>
      <c r="G684" s="68"/>
      <c r="H684" s="572"/>
    </row>
    <row r="685" spans="1:8" s="58" customFormat="1" x14ac:dyDescent="0.25">
      <c r="A685" s="82">
        <v>1</v>
      </c>
      <c r="B685" s="64" t="s">
        <v>237</v>
      </c>
      <c r="C685" s="26"/>
      <c r="D685" s="91"/>
      <c r="E685" s="63"/>
      <c r="F685" s="63"/>
      <c r="G685" s="68"/>
      <c r="H685" s="572"/>
    </row>
    <row r="686" spans="1:8" s="58" customFormat="1" ht="30" customHeight="1" x14ac:dyDescent="0.25">
      <c r="A686" s="82">
        <v>1</v>
      </c>
      <c r="B686" s="60" t="s">
        <v>239</v>
      </c>
      <c r="C686" s="26"/>
      <c r="D686" s="3">
        <f>SUM(D687,D688,D690)</f>
        <v>1500</v>
      </c>
      <c r="E686" s="63"/>
      <c r="F686" s="63"/>
      <c r="G686" s="68"/>
      <c r="H686" s="572"/>
    </row>
    <row r="687" spans="1:8" s="58" customFormat="1" ht="30" x14ac:dyDescent="0.25">
      <c r="A687" s="82">
        <v>1</v>
      </c>
      <c r="B687" s="64" t="s">
        <v>240</v>
      </c>
      <c r="C687" s="26"/>
      <c r="D687" s="3">
        <v>1500</v>
      </c>
      <c r="E687" s="63"/>
      <c r="F687" s="63"/>
      <c r="G687" s="68"/>
      <c r="H687" s="572"/>
    </row>
    <row r="688" spans="1:8" s="58" customFormat="1" ht="45" x14ac:dyDescent="0.25">
      <c r="A688" s="82">
        <v>1</v>
      </c>
      <c r="B688" s="64" t="s">
        <v>241</v>
      </c>
      <c r="C688" s="26"/>
      <c r="D688" s="53"/>
      <c r="E688" s="63"/>
      <c r="F688" s="63"/>
      <c r="G688" s="68"/>
      <c r="H688" s="572"/>
    </row>
    <row r="689" spans="1:8" s="58" customFormat="1" x14ac:dyDescent="0.25">
      <c r="A689" s="82">
        <v>1</v>
      </c>
      <c r="B689" s="64" t="s">
        <v>237</v>
      </c>
      <c r="C689" s="26"/>
      <c r="D689" s="53"/>
      <c r="E689" s="63"/>
      <c r="F689" s="63"/>
      <c r="G689" s="68"/>
      <c r="H689" s="572"/>
    </row>
    <row r="690" spans="1:8" s="58" customFormat="1" ht="45" x14ac:dyDescent="0.25">
      <c r="A690" s="82">
        <v>1</v>
      </c>
      <c r="B690" s="64" t="s">
        <v>242</v>
      </c>
      <c r="C690" s="26"/>
      <c r="D690" s="53"/>
      <c r="E690" s="63"/>
      <c r="F690" s="63"/>
      <c r="G690" s="68"/>
      <c r="H690" s="572"/>
    </row>
    <row r="691" spans="1:8" s="58" customFormat="1" x14ac:dyDescent="0.25">
      <c r="A691" s="82">
        <v>1</v>
      </c>
      <c r="B691" s="64" t="s">
        <v>237</v>
      </c>
      <c r="C691" s="26"/>
      <c r="D691" s="53"/>
      <c r="E691" s="63"/>
      <c r="F691" s="63"/>
      <c r="G691" s="68"/>
      <c r="H691" s="572"/>
    </row>
    <row r="692" spans="1:8" s="58" customFormat="1" ht="31.5" customHeight="1" x14ac:dyDescent="0.25">
      <c r="A692" s="82">
        <v>1</v>
      </c>
      <c r="B692" s="60" t="s">
        <v>243</v>
      </c>
      <c r="C692" s="26"/>
      <c r="D692" s="3"/>
      <c r="E692" s="63"/>
      <c r="F692" s="63"/>
      <c r="G692" s="68"/>
      <c r="H692" s="572"/>
    </row>
    <row r="693" spans="1:8" s="58" customFormat="1" ht="15.75" customHeight="1" x14ac:dyDescent="0.25">
      <c r="A693" s="82">
        <v>1</v>
      </c>
      <c r="B693" s="60" t="s">
        <v>244</v>
      </c>
      <c r="C693" s="26"/>
      <c r="D693" s="3"/>
      <c r="E693" s="63"/>
      <c r="F693" s="63"/>
      <c r="G693" s="68"/>
      <c r="H693" s="572"/>
    </row>
    <row r="694" spans="1:8" s="58" customFormat="1" ht="15.75" customHeight="1" x14ac:dyDescent="0.25">
      <c r="A694" s="82">
        <v>1</v>
      </c>
      <c r="B694" s="27" t="s">
        <v>245</v>
      </c>
      <c r="C694" s="26"/>
      <c r="D694" s="3"/>
      <c r="E694" s="63"/>
      <c r="F694" s="63"/>
      <c r="G694" s="68"/>
      <c r="H694" s="572"/>
    </row>
    <row r="695" spans="1:8" s="58" customFormat="1" x14ac:dyDescent="0.25">
      <c r="A695" s="82">
        <v>1</v>
      </c>
      <c r="B695" s="28" t="s">
        <v>121</v>
      </c>
      <c r="C695" s="59"/>
      <c r="D695" s="57"/>
      <c r="E695" s="63"/>
      <c r="F695" s="63"/>
      <c r="G695" s="68"/>
      <c r="H695" s="572"/>
    </row>
    <row r="696" spans="1:8" s="58" customFormat="1" x14ac:dyDescent="0.25">
      <c r="A696" s="82">
        <v>1</v>
      </c>
      <c r="B696" s="55" t="s">
        <v>160</v>
      </c>
      <c r="C696" s="59"/>
      <c r="D696" s="91"/>
      <c r="E696" s="63"/>
      <c r="F696" s="63"/>
      <c r="G696" s="68"/>
      <c r="H696" s="572"/>
    </row>
    <row r="697" spans="1:8" ht="30" x14ac:dyDescent="0.25">
      <c r="A697" s="82">
        <v>1</v>
      </c>
      <c r="B697" s="28" t="s">
        <v>122</v>
      </c>
      <c r="C697" s="26"/>
      <c r="D697" s="3">
        <v>13600</v>
      </c>
      <c r="E697" s="570"/>
      <c r="F697" s="3"/>
      <c r="G697" s="3"/>
    </row>
    <row r="698" spans="1:8" s="58" customFormat="1" ht="15.75" customHeight="1" x14ac:dyDescent="0.25">
      <c r="A698" s="82">
        <v>1</v>
      </c>
      <c r="B698" s="28" t="s">
        <v>246</v>
      </c>
      <c r="C698" s="26"/>
      <c r="D698" s="3"/>
      <c r="E698" s="63"/>
      <c r="F698" s="63"/>
      <c r="G698" s="68"/>
      <c r="H698" s="572"/>
    </row>
    <row r="699" spans="1:8" s="58" customFormat="1" x14ac:dyDescent="0.25">
      <c r="A699" s="82">
        <v>1</v>
      </c>
      <c r="B699" s="65" t="s">
        <v>247</v>
      </c>
      <c r="C699" s="26"/>
      <c r="D699" s="3"/>
      <c r="E699" s="63"/>
      <c r="F699" s="63"/>
      <c r="G699" s="68"/>
      <c r="H699" s="572"/>
    </row>
    <row r="700" spans="1:8" s="58" customFormat="1" x14ac:dyDescent="0.25">
      <c r="A700" s="82">
        <v>1</v>
      </c>
      <c r="B700" s="66" t="s">
        <v>162</v>
      </c>
      <c r="C700" s="26"/>
      <c r="D700" s="22">
        <f>D677+ROUND(D695*3.2,0)+D697</f>
        <v>30133.200000000001</v>
      </c>
      <c r="E700" s="63"/>
      <c r="F700" s="63"/>
      <c r="G700" s="68"/>
      <c r="H700" s="572"/>
    </row>
    <row r="701" spans="1:8" s="58" customFormat="1" x14ac:dyDescent="0.25">
      <c r="A701" s="82">
        <v>1</v>
      </c>
      <c r="B701" s="67" t="s">
        <v>161</v>
      </c>
      <c r="C701" s="26"/>
      <c r="D701" s="22">
        <f>SUM(D675,D700)</f>
        <v>220233.2</v>
      </c>
      <c r="E701" s="63"/>
      <c r="F701" s="63"/>
      <c r="G701" s="68"/>
      <c r="H701" s="572"/>
    </row>
    <row r="702" spans="1:8" s="58" customFormat="1" x14ac:dyDescent="0.25">
      <c r="A702" s="82">
        <v>1</v>
      </c>
      <c r="B702" s="350" t="s">
        <v>124</v>
      </c>
      <c r="C702" s="26"/>
      <c r="D702" s="335">
        <f>D703+D704</f>
        <v>4248</v>
      </c>
      <c r="E702" s="586"/>
      <c r="F702" s="586"/>
      <c r="G702" s="22"/>
      <c r="H702" s="572"/>
    </row>
    <row r="703" spans="1:8" s="58" customFormat="1" x14ac:dyDescent="0.25">
      <c r="A703" s="82">
        <v>1</v>
      </c>
      <c r="B703" s="33" t="s">
        <v>33</v>
      </c>
      <c r="C703" s="26"/>
      <c r="D703" s="3">
        <v>2248</v>
      </c>
      <c r="E703" s="586"/>
      <c r="F703" s="586"/>
      <c r="G703" s="22"/>
      <c r="H703" s="572"/>
    </row>
    <row r="704" spans="1:8" s="58" customFormat="1" ht="30" x14ac:dyDescent="0.25">
      <c r="A704" s="82"/>
      <c r="B704" s="33" t="s">
        <v>313</v>
      </c>
      <c r="C704" s="56"/>
      <c r="D704" s="3">
        <v>2000</v>
      </c>
      <c r="E704" s="586"/>
      <c r="F704" s="586"/>
      <c r="G704" s="22"/>
      <c r="H704" s="572"/>
    </row>
    <row r="705" spans="1:7" x14ac:dyDescent="0.25">
      <c r="A705" s="82">
        <v>1</v>
      </c>
      <c r="B705" s="43" t="s">
        <v>7</v>
      </c>
      <c r="C705" s="604"/>
      <c r="D705" s="604"/>
      <c r="E705" s="570"/>
      <c r="F705" s="3"/>
      <c r="G705" s="3"/>
    </row>
    <row r="706" spans="1:7" x14ac:dyDescent="0.25">
      <c r="A706" s="82">
        <v>1</v>
      </c>
      <c r="B706" s="54" t="s">
        <v>77</v>
      </c>
      <c r="C706" s="604"/>
      <c r="D706" s="604"/>
      <c r="E706" s="570"/>
      <c r="F706" s="3"/>
      <c r="G706" s="3"/>
    </row>
    <row r="707" spans="1:7" x14ac:dyDescent="0.25">
      <c r="A707" s="82">
        <v>1</v>
      </c>
      <c r="B707" s="33" t="s">
        <v>37</v>
      </c>
      <c r="C707" s="2">
        <v>240</v>
      </c>
      <c r="D707" s="3">
        <f>1270+174</f>
        <v>1444</v>
      </c>
      <c r="E707" s="72">
        <v>8</v>
      </c>
      <c r="F707" s="3">
        <f>ROUND(G707/C707,0)</f>
        <v>48</v>
      </c>
      <c r="G707" s="3">
        <f>ROUND(D707*E707,0)</f>
        <v>11552</v>
      </c>
    </row>
    <row r="708" spans="1:7" x14ac:dyDescent="0.25">
      <c r="A708" s="82">
        <v>1</v>
      </c>
      <c r="B708" s="33" t="s">
        <v>57</v>
      </c>
      <c r="C708" s="2">
        <v>240</v>
      </c>
      <c r="D708" s="3">
        <v>590</v>
      </c>
      <c r="E708" s="72">
        <v>9</v>
      </c>
      <c r="F708" s="3">
        <f>ROUND(G708/C708,0)</f>
        <v>22</v>
      </c>
      <c r="G708" s="3">
        <f>ROUND(D708*E708,0)</f>
        <v>5310</v>
      </c>
    </row>
    <row r="709" spans="1:7" ht="17.25" customHeight="1" x14ac:dyDescent="0.25">
      <c r="A709" s="82">
        <v>1</v>
      </c>
      <c r="B709" s="34" t="s">
        <v>147</v>
      </c>
      <c r="C709" s="77"/>
      <c r="D709" s="44">
        <f>SUM(D707:D708)</f>
        <v>2034</v>
      </c>
      <c r="E709" s="100">
        <f>E707</f>
        <v>8</v>
      </c>
      <c r="F709" s="44">
        <f t="shared" ref="F709:G709" si="47">SUM(F707:F708)</f>
        <v>70</v>
      </c>
      <c r="G709" s="44">
        <f t="shared" si="47"/>
        <v>16862</v>
      </c>
    </row>
    <row r="710" spans="1:7" ht="17.25" customHeight="1" x14ac:dyDescent="0.25">
      <c r="A710" s="82">
        <v>1</v>
      </c>
      <c r="B710" s="346" t="s">
        <v>118</v>
      </c>
      <c r="C710" s="104"/>
      <c r="D710" s="596">
        <f t="shared" ref="D710" si="48">D709</f>
        <v>2034</v>
      </c>
      <c r="E710" s="106">
        <f t="shared" ref="E710:G710" si="49">E709</f>
        <v>8</v>
      </c>
      <c r="F710" s="596">
        <f t="shared" si="49"/>
        <v>70</v>
      </c>
      <c r="G710" s="596">
        <f t="shared" si="49"/>
        <v>16862</v>
      </c>
    </row>
    <row r="711" spans="1:7" ht="15.75" thickBot="1" x14ac:dyDescent="0.3">
      <c r="A711" s="82">
        <v>1</v>
      </c>
      <c r="B711" s="347" t="s">
        <v>10</v>
      </c>
      <c r="C711" s="96"/>
      <c r="D711" s="96"/>
      <c r="E711" s="96"/>
      <c r="F711" s="96"/>
      <c r="G711" s="96"/>
    </row>
    <row r="712" spans="1:7" x14ac:dyDescent="0.25">
      <c r="A712" s="82">
        <v>1</v>
      </c>
      <c r="B712" s="605"/>
      <c r="C712" s="568"/>
      <c r="D712" s="569"/>
      <c r="E712" s="569"/>
      <c r="F712" s="569"/>
      <c r="G712" s="569"/>
    </row>
    <row r="713" spans="1:7" x14ac:dyDescent="0.25">
      <c r="A713" s="82">
        <v>1</v>
      </c>
      <c r="B713" s="589" t="s">
        <v>138</v>
      </c>
      <c r="C713" s="77"/>
      <c r="D713" s="3"/>
      <c r="E713" s="3"/>
      <c r="F713" s="3"/>
      <c r="G713" s="3"/>
    </row>
    <row r="714" spans="1:7" x14ac:dyDescent="0.25">
      <c r="A714" s="82">
        <v>1</v>
      </c>
      <c r="B714" s="25" t="s">
        <v>203</v>
      </c>
      <c r="C714" s="26"/>
      <c r="D714" s="3"/>
      <c r="E714" s="3"/>
      <c r="F714" s="3"/>
      <c r="G714" s="3"/>
    </row>
    <row r="715" spans="1:7" x14ac:dyDescent="0.25">
      <c r="A715" s="82">
        <v>1</v>
      </c>
      <c r="B715" s="27" t="s">
        <v>123</v>
      </c>
      <c r="C715" s="26"/>
      <c r="D715" s="3">
        <f>D716/2.7</f>
        <v>11111.111111111109</v>
      </c>
      <c r="E715" s="3"/>
      <c r="F715" s="3"/>
      <c r="G715" s="3"/>
    </row>
    <row r="716" spans="1:7" x14ac:dyDescent="0.25">
      <c r="A716" s="82">
        <v>1</v>
      </c>
      <c r="B716" s="27" t="s">
        <v>327</v>
      </c>
      <c r="C716" s="30"/>
      <c r="D716" s="3">
        <v>30000</v>
      </c>
      <c r="E716" s="30"/>
      <c r="F716" s="30"/>
      <c r="G716" s="30"/>
    </row>
    <row r="717" spans="1:7" x14ac:dyDescent="0.25">
      <c r="A717" s="82">
        <v>1</v>
      </c>
      <c r="B717" s="28" t="s">
        <v>121</v>
      </c>
      <c r="C717" s="26"/>
      <c r="D717" s="3">
        <f>(D718+D719)/8.5</f>
        <v>45785.294117647056</v>
      </c>
      <c r="E717" s="3"/>
      <c r="F717" s="3"/>
      <c r="G717" s="3"/>
    </row>
    <row r="718" spans="1:7" x14ac:dyDescent="0.25">
      <c r="A718" s="82">
        <v>1</v>
      </c>
      <c r="B718" s="542" t="s">
        <v>301</v>
      </c>
      <c r="C718" s="26"/>
      <c r="D718" s="3">
        <v>382810</v>
      </c>
      <c r="E718" s="3"/>
      <c r="F718" s="3"/>
      <c r="G718" s="3"/>
    </row>
    <row r="719" spans="1:7" x14ac:dyDescent="0.25">
      <c r="A719" s="82">
        <v>1</v>
      </c>
      <c r="B719" s="542" t="s">
        <v>302</v>
      </c>
      <c r="C719" s="26"/>
      <c r="D719" s="3">
        <v>6365</v>
      </c>
      <c r="E719" s="3"/>
      <c r="F719" s="3"/>
      <c r="G719" s="3"/>
    </row>
    <row r="720" spans="1:7" ht="30" x14ac:dyDescent="0.25">
      <c r="A720" s="82">
        <v>1</v>
      </c>
      <c r="B720" s="28" t="s">
        <v>122</v>
      </c>
      <c r="C720" s="26"/>
      <c r="D720" s="3"/>
      <c r="E720" s="3"/>
      <c r="F720" s="3"/>
      <c r="G720" s="3"/>
    </row>
    <row r="721" spans="1:7" x14ac:dyDescent="0.25">
      <c r="A721" s="82">
        <v>1</v>
      </c>
      <c r="B721" s="418" t="s">
        <v>161</v>
      </c>
      <c r="C721" s="26"/>
      <c r="D721" s="22">
        <f>D715+ROUND((D718+D719)/3.9,0)+D720</f>
        <v>110899.11111111111</v>
      </c>
      <c r="E721" s="3"/>
      <c r="F721" s="3"/>
      <c r="G721" s="3"/>
    </row>
    <row r="722" spans="1:7" ht="15.75" thickBot="1" x14ac:dyDescent="0.3">
      <c r="A722" s="82">
        <v>1</v>
      </c>
      <c r="B722" s="565" t="s">
        <v>10</v>
      </c>
      <c r="C722" s="566"/>
      <c r="D722" s="566"/>
      <c r="E722" s="566"/>
      <c r="F722" s="566"/>
      <c r="G722" s="566"/>
    </row>
    <row r="723" spans="1:7" x14ac:dyDescent="0.25">
      <c r="A723" s="82">
        <v>1</v>
      </c>
      <c r="B723" s="594"/>
      <c r="C723" s="568"/>
      <c r="D723" s="569"/>
      <c r="E723" s="569"/>
      <c r="F723" s="569"/>
      <c r="G723" s="569"/>
    </row>
    <row r="724" spans="1:7" x14ac:dyDescent="0.25">
      <c r="A724" s="82">
        <v>1</v>
      </c>
      <c r="B724" s="589" t="s">
        <v>139</v>
      </c>
      <c r="C724" s="77"/>
      <c r="D724" s="3"/>
      <c r="E724" s="3"/>
      <c r="F724" s="3"/>
      <c r="G724" s="3"/>
    </row>
    <row r="725" spans="1:7" x14ac:dyDescent="0.25">
      <c r="A725" s="82">
        <v>1</v>
      </c>
      <c r="B725" s="25" t="s">
        <v>6</v>
      </c>
      <c r="C725" s="26"/>
      <c r="D725" s="3"/>
      <c r="E725" s="3"/>
      <c r="F725" s="3"/>
      <c r="G725" s="3"/>
    </row>
    <row r="726" spans="1:7" x14ac:dyDescent="0.25">
      <c r="A726" s="82">
        <v>1</v>
      </c>
      <c r="B726" s="27" t="s">
        <v>123</v>
      </c>
      <c r="C726" s="26"/>
      <c r="D726" s="3">
        <f>D727/2.7</f>
        <v>43148.148148148146</v>
      </c>
      <c r="E726" s="3"/>
      <c r="F726" s="3"/>
      <c r="G726" s="3"/>
    </row>
    <row r="727" spans="1:7" x14ac:dyDescent="0.25">
      <c r="A727" s="82">
        <v>1</v>
      </c>
      <c r="B727" s="27" t="s">
        <v>327</v>
      </c>
      <c r="C727" s="30"/>
      <c r="D727" s="3">
        <v>116500</v>
      </c>
      <c r="E727" s="30"/>
      <c r="F727" s="30"/>
      <c r="G727" s="30"/>
    </row>
    <row r="728" spans="1:7" x14ac:dyDescent="0.25">
      <c r="A728" s="82">
        <v>1</v>
      </c>
      <c r="B728" s="28" t="s">
        <v>121</v>
      </c>
      <c r="C728" s="26"/>
      <c r="D728" s="3">
        <f>(D729+D730)/8.5</f>
        <v>24411.764705882353</v>
      </c>
      <c r="E728" s="3"/>
      <c r="F728" s="3"/>
      <c r="G728" s="3"/>
    </row>
    <row r="729" spans="1:7" x14ac:dyDescent="0.25">
      <c r="A729" s="82">
        <v>1</v>
      </c>
      <c r="B729" s="542" t="s">
        <v>301</v>
      </c>
      <c r="C729" s="26"/>
      <c r="D729" s="3">
        <f>208000-6000</f>
        <v>202000</v>
      </c>
      <c r="E729" s="3"/>
      <c r="F729" s="3"/>
      <c r="G729" s="3"/>
    </row>
    <row r="730" spans="1:7" x14ac:dyDescent="0.25">
      <c r="A730" s="82">
        <v>1</v>
      </c>
      <c r="B730" s="542" t="s">
        <v>302</v>
      </c>
      <c r="C730" s="26"/>
      <c r="D730" s="3">
        <v>5500</v>
      </c>
      <c r="E730" s="3"/>
      <c r="F730" s="3"/>
      <c r="G730" s="3"/>
    </row>
    <row r="731" spans="1:7" ht="30" x14ac:dyDescent="0.25">
      <c r="A731" s="82">
        <v>1</v>
      </c>
      <c r="B731" s="28" t="s">
        <v>122</v>
      </c>
      <c r="C731" s="26"/>
      <c r="D731" s="3"/>
      <c r="E731" s="3"/>
      <c r="F731" s="3"/>
      <c r="G731" s="3"/>
    </row>
    <row r="732" spans="1:7" x14ac:dyDescent="0.25">
      <c r="A732" s="82">
        <v>1</v>
      </c>
      <c r="B732" s="418" t="s">
        <v>161</v>
      </c>
      <c r="C732" s="26"/>
      <c r="D732" s="22">
        <f>D726+ROUND((D729+D730)/3.9,0)+D731</f>
        <v>96353.148148148146</v>
      </c>
      <c r="E732" s="3"/>
      <c r="F732" s="3"/>
      <c r="G732" s="3"/>
    </row>
    <row r="733" spans="1:7" ht="15.75" thickBot="1" x14ac:dyDescent="0.3">
      <c r="A733" s="82">
        <v>1</v>
      </c>
      <c r="B733" s="565" t="s">
        <v>10</v>
      </c>
      <c r="C733" s="566"/>
      <c r="D733" s="566"/>
      <c r="E733" s="566"/>
      <c r="F733" s="566"/>
      <c r="G733" s="566"/>
    </row>
    <row r="734" spans="1:7" ht="14.25" customHeight="1" thickBot="1" x14ac:dyDescent="0.3">
      <c r="A734" s="82">
        <v>1</v>
      </c>
      <c r="B734" s="594"/>
      <c r="C734" s="568"/>
      <c r="D734" s="569"/>
      <c r="E734" s="569"/>
      <c r="F734" s="569"/>
      <c r="G734" s="569"/>
    </row>
    <row r="735" spans="1:7" x14ac:dyDescent="0.25">
      <c r="A735" s="82">
        <v>1</v>
      </c>
      <c r="B735" s="606"/>
      <c r="C735" s="595"/>
      <c r="D735" s="569"/>
      <c r="E735" s="569"/>
      <c r="F735" s="569"/>
      <c r="G735" s="569"/>
    </row>
    <row r="736" spans="1:7" x14ac:dyDescent="0.25">
      <c r="A736" s="82">
        <v>1</v>
      </c>
      <c r="B736" s="555" t="s">
        <v>164</v>
      </c>
      <c r="C736" s="2"/>
      <c r="D736" s="3"/>
      <c r="E736" s="3"/>
      <c r="F736" s="3"/>
      <c r="G736" s="3"/>
    </row>
    <row r="737" spans="1:8" x14ac:dyDescent="0.25">
      <c r="A737" s="82">
        <v>1</v>
      </c>
      <c r="B737" s="25" t="s">
        <v>203</v>
      </c>
      <c r="C737" s="26"/>
      <c r="D737" s="3"/>
      <c r="E737" s="3"/>
      <c r="F737" s="3"/>
      <c r="G737" s="3"/>
    </row>
    <row r="738" spans="1:8" x14ac:dyDescent="0.25">
      <c r="A738" s="82">
        <v>1</v>
      </c>
      <c r="B738" s="27" t="s">
        <v>123</v>
      </c>
      <c r="C738" s="26"/>
      <c r="D738" s="3">
        <f>D739/2.7</f>
        <v>5555.5555555555547</v>
      </c>
      <c r="E738" s="3"/>
      <c r="F738" s="3"/>
      <c r="G738" s="3"/>
    </row>
    <row r="739" spans="1:8" x14ac:dyDescent="0.25">
      <c r="A739" s="82">
        <v>1</v>
      </c>
      <c r="B739" s="27" t="s">
        <v>327</v>
      </c>
      <c r="C739" s="30"/>
      <c r="D739" s="3">
        <v>15000</v>
      </c>
      <c r="E739" s="30"/>
      <c r="F739" s="30"/>
      <c r="G739" s="30"/>
    </row>
    <row r="740" spans="1:8" x14ac:dyDescent="0.25">
      <c r="A740" s="82">
        <v>1</v>
      </c>
      <c r="B740" s="28" t="s">
        <v>121</v>
      </c>
      <c r="C740" s="26"/>
      <c r="D740" s="3">
        <f>(D741+D742)/8.5</f>
        <v>36594.941176470587</v>
      </c>
      <c r="E740" s="3"/>
      <c r="F740" s="3"/>
      <c r="G740" s="3"/>
    </row>
    <row r="741" spans="1:8" x14ac:dyDescent="0.25">
      <c r="A741" s="82">
        <v>1</v>
      </c>
      <c r="B741" s="542" t="s">
        <v>301</v>
      </c>
      <c r="C741" s="26"/>
      <c r="D741" s="3">
        <v>309057</v>
      </c>
      <c r="E741" s="3"/>
      <c r="F741" s="3"/>
      <c r="G741" s="3"/>
    </row>
    <row r="742" spans="1:8" x14ac:dyDescent="0.25">
      <c r="A742" s="82">
        <v>1</v>
      </c>
      <c r="B742" s="542" t="s">
        <v>302</v>
      </c>
      <c r="C742" s="26"/>
      <c r="D742" s="3">
        <v>2000</v>
      </c>
      <c r="E742" s="3"/>
      <c r="F742" s="3"/>
      <c r="G742" s="3"/>
    </row>
    <row r="743" spans="1:8" ht="30" x14ac:dyDescent="0.25">
      <c r="A743" s="82">
        <v>1</v>
      </c>
      <c r="B743" s="28" t="s">
        <v>122</v>
      </c>
      <c r="C743" s="26"/>
      <c r="D743" s="3"/>
      <c r="E743" s="3"/>
      <c r="F743" s="3"/>
      <c r="G743" s="3"/>
    </row>
    <row r="744" spans="1:8" x14ac:dyDescent="0.25">
      <c r="A744" s="82">
        <v>1</v>
      </c>
      <c r="B744" s="418" t="s">
        <v>161</v>
      </c>
      <c r="C744" s="26"/>
      <c r="D744" s="22">
        <f>D738+ROUND((D741+D742)/3.9,0)+D743</f>
        <v>85313.555555555562</v>
      </c>
      <c r="E744" s="3"/>
      <c r="F744" s="3"/>
      <c r="G744" s="3"/>
    </row>
    <row r="745" spans="1:8" ht="15.75" thickBot="1" x14ac:dyDescent="0.3">
      <c r="A745" s="82">
        <v>1</v>
      </c>
      <c r="B745" s="347" t="s">
        <v>10</v>
      </c>
      <c r="C745" s="579"/>
      <c r="D745" s="607"/>
      <c r="E745" s="607"/>
      <c r="F745" s="607"/>
      <c r="G745" s="607"/>
    </row>
    <row r="746" spans="1:8" ht="21.75" customHeight="1" x14ac:dyDescent="0.25">
      <c r="A746" s="82">
        <v>1</v>
      </c>
      <c r="B746" s="608" t="s">
        <v>165</v>
      </c>
      <c r="C746" s="581"/>
      <c r="D746" s="3"/>
      <c r="E746" s="3"/>
      <c r="F746" s="3"/>
      <c r="G746" s="3"/>
    </row>
    <row r="747" spans="1:8" s="58" customFormat="1" ht="18.75" customHeight="1" x14ac:dyDescent="0.25">
      <c r="A747" s="82">
        <v>1</v>
      </c>
      <c r="B747" s="25" t="s">
        <v>227</v>
      </c>
      <c r="C747" s="25"/>
      <c r="D747" s="89"/>
      <c r="E747" s="57"/>
      <c r="F747" s="57"/>
      <c r="G747" s="57"/>
      <c r="H747" s="572"/>
    </row>
    <row r="748" spans="1:8" s="58" customFormat="1" x14ac:dyDescent="0.25">
      <c r="A748" s="82">
        <v>1</v>
      </c>
      <c r="B748" s="27" t="s">
        <v>331</v>
      </c>
      <c r="C748" s="59"/>
      <c r="D748" s="57">
        <f>SUM(D749,D750,D751,D752)</f>
        <v>21000</v>
      </c>
      <c r="E748" s="57"/>
      <c r="F748" s="57"/>
      <c r="G748" s="57"/>
      <c r="H748" s="572"/>
    </row>
    <row r="749" spans="1:8" s="58" customFormat="1" x14ac:dyDescent="0.25">
      <c r="A749" s="82">
        <v>1</v>
      </c>
      <c r="B749" s="60" t="s">
        <v>228</v>
      </c>
      <c r="C749" s="59"/>
      <c r="D749" s="57"/>
      <c r="E749" s="57"/>
      <c r="F749" s="57"/>
      <c r="G749" s="57"/>
      <c r="H749" s="572"/>
    </row>
    <row r="750" spans="1:8" s="58" customFormat="1" ht="17.25" customHeight="1" x14ac:dyDescent="0.25">
      <c r="A750" s="82">
        <v>1</v>
      </c>
      <c r="B750" s="60" t="s">
        <v>229</v>
      </c>
      <c r="C750" s="59"/>
      <c r="D750" s="3">
        <v>3000</v>
      </c>
      <c r="E750" s="57"/>
      <c r="F750" s="57"/>
      <c r="G750" s="57"/>
      <c r="H750" s="572"/>
    </row>
    <row r="751" spans="1:8" s="58" customFormat="1" ht="30" x14ac:dyDescent="0.25">
      <c r="A751" s="82">
        <v>1</v>
      </c>
      <c r="B751" s="60" t="s">
        <v>230</v>
      </c>
      <c r="C751" s="59"/>
      <c r="D751" s="3"/>
      <c r="E751" s="57"/>
      <c r="F751" s="57"/>
      <c r="G751" s="57"/>
      <c r="H751" s="572"/>
    </row>
    <row r="752" spans="1:8" s="58" customFormat="1" x14ac:dyDescent="0.25">
      <c r="A752" s="82">
        <v>1</v>
      </c>
      <c r="B752" s="27" t="s">
        <v>231</v>
      </c>
      <c r="C752" s="59"/>
      <c r="D752" s="3">
        <v>18000</v>
      </c>
      <c r="E752" s="57"/>
      <c r="F752" s="57"/>
      <c r="G752" s="57"/>
      <c r="H752" s="572"/>
    </row>
    <row r="753" spans="1:8" s="82" customFormat="1" x14ac:dyDescent="0.25">
      <c r="A753" s="82">
        <v>1</v>
      </c>
      <c r="B753" s="28" t="s">
        <v>121</v>
      </c>
      <c r="C753" s="26"/>
      <c r="D753" s="3">
        <v>35000</v>
      </c>
      <c r="E753" s="3"/>
      <c r="F753" s="3"/>
      <c r="G753" s="3"/>
      <c r="H753" s="554"/>
    </row>
    <row r="754" spans="1:8" s="58" customFormat="1" x14ac:dyDescent="0.25">
      <c r="A754" s="82">
        <v>1</v>
      </c>
      <c r="B754" s="55" t="s">
        <v>160</v>
      </c>
      <c r="C754" s="490"/>
      <c r="D754" s="3"/>
      <c r="E754" s="57"/>
      <c r="F754" s="57"/>
      <c r="G754" s="57"/>
      <c r="H754" s="572"/>
    </row>
    <row r="755" spans="1:8" s="58" customFormat="1" ht="15.75" customHeight="1" x14ac:dyDescent="0.25">
      <c r="A755" s="82">
        <v>1</v>
      </c>
      <c r="B755" s="61" t="s">
        <v>232</v>
      </c>
      <c r="C755" s="62"/>
      <c r="D755" s="59">
        <f>D748+ROUND(D753*3.2,0)</f>
        <v>133000</v>
      </c>
      <c r="E755" s="63"/>
      <c r="F755" s="63"/>
      <c r="G755" s="68"/>
      <c r="H755" s="572"/>
    </row>
    <row r="756" spans="1:8" s="58" customFormat="1" ht="15.75" customHeight="1" x14ac:dyDescent="0.25">
      <c r="A756" s="82">
        <v>1</v>
      </c>
      <c r="B756" s="25" t="s">
        <v>163</v>
      </c>
      <c r="C756" s="26"/>
      <c r="D756" s="3"/>
      <c r="E756" s="63"/>
      <c r="F756" s="63"/>
      <c r="G756" s="68"/>
      <c r="H756" s="572"/>
    </row>
    <row r="757" spans="1:8" s="58" customFormat="1" ht="15.75" customHeight="1" x14ac:dyDescent="0.25">
      <c r="A757" s="82">
        <v>1</v>
      </c>
      <c r="B757" s="27" t="s">
        <v>123</v>
      </c>
      <c r="C757" s="26"/>
      <c r="D757" s="3">
        <f>SUM(D758,D759,D766,D772,D773,D774)</f>
        <v>64459</v>
      </c>
      <c r="E757" s="63"/>
      <c r="F757" s="63"/>
      <c r="G757" s="68"/>
      <c r="H757" s="572"/>
    </row>
    <row r="758" spans="1:8" s="58" customFormat="1" ht="15.75" customHeight="1" x14ac:dyDescent="0.25">
      <c r="A758" s="82">
        <v>1</v>
      </c>
      <c r="B758" s="27" t="s">
        <v>228</v>
      </c>
      <c r="C758" s="26"/>
      <c r="D758" s="3"/>
      <c r="E758" s="63"/>
      <c r="F758" s="63"/>
      <c r="G758" s="68"/>
      <c r="H758" s="572"/>
    </row>
    <row r="759" spans="1:8" s="58" customFormat="1" ht="15.75" customHeight="1" x14ac:dyDescent="0.25">
      <c r="A759" s="82">
        <v>1</v>
      </c>
      <c r="B759" s="60" t="s">
        <v>233</v>
      </c>
      <c r="C759" s="26"/>
      <c r="D759" s="3">
        <f>D760+D761+D762+D764</f>
        <v>1459</v>
      </c>
      <c r="E759" s="63"/>
      <c r="F759" s="63"/>
      <c r="G759" s="68"/>
      <c r="H759" s="572"/>
    </row>
    <row r="760" spans="1:8" s="58" customFormat="1" ht="19.5" customHeight="1" x14ac:dyDescent="0.25">
      <c r="A760" s="82">
        <v>1</v>
      </c>
      <c r="B760" s="64" t="s">
        <v>234</v>
      </c>
      <c r="C760" s="26"/>
      <c r="D760" s="57"/>
      <c r="E760" s="63"/>
      <c r="F760" s="63"/>
      <c r="G760" s="68"/>
      <c r="H760" s="572"/>
    </row>
    <row r="761" spans="1:8" s="58" customFormat="1" ht="15.75" customHeight="1" x14ac:dyDescent="0.25">
      <c r="A761" s="82">
        <v>1</v>
      </c>
      <c r="B761" s="64" t="s">
        <v>235</v>
      </c>
      <c r="C761" s="26"/>
      <c r="D761" s="57"/>
      <c r="E761" s="63"/>
      <c r="F761" s="63"/>
      <c r="G761" s="68"/>
      <c r="H761" s="572"/>
    </row>
    <row r="762" spans="1:8" s="58" customFormat="1" ht="30.75" customHeight="1" x14ac:dyDescent="0.25">
      <c r="A762" s="82">
        <v>1</v>
      </c>
      <c r="B762" s="64" t="s">
        <v>236</v>
      </c>
      <c r="C762" s="26"/>
      <c r="D762" s="57">
        <v>671</v>
      </c>
      <c r="E762" s="63"/>
      <c r="F762" s="63"/>
      <c r="G762" s="68"/>
      <c r="H762" s="572"/>
    </row>
    <row r="763" spans="1:8" s="58" customFormat="1" x14ac:dyDescent="0.25">
      <c r="A763" s="82">
        <v>1</v>
      </c>
      <c r="B763" s="64" t="s">
        <v>237</v>
      </c>
      <c r="C763" s="26"/>
      <c r="D763" s="57">
        <v>89</v>
      </c>
      <c r="E763" s="63"/>
      <c r="F763" s="63"/>
      <c r="G763" s="68"/>
      <c r="H763" s="572"/>
    </row>
    <row r="764" spans="1:8" s="58" customFormat="1" ht="30" x14ac:dyDescent="0.25">
      <c r="A764" s="82">
        <v>1</v>
      </c>
      <c r="B764" s="64" t="s">
        <v>238</v>
      </c>
      <c r="C764" s="26"/>
      <c r="D764" s="57">
        <v>788</v>
      </c>
      <c r="E764" s="63"/>
      <c r="F764" s="63"/>
      <c r="G764" s="68"/>
      <c r="H764" s="572"/>
    </row>
    <row r="765" spans="1:8" s="58" customFormat="1" x14ac:dyDescent="0.25">
      <c r="A765" s="82">
        <v>1</v>
      </c>
      <c r="B765" s="64" t="s">
        <v>237</v>
      </c>
      <c r="C765" s="26"/>
      <c r="D765" s="91">
        <v>113</v>
      </c>
      <c r="E765" s="63"/>
      <c r="F765" s="63"/>
      <c r="G765" s="68"/>
      <c r="H765" s="572"/>
    </row>
    <row r="766" spans="1:8" s="58" customFormat="1" ht="30" customHeight="1" x14ac:dyDescent="0.25">
      <c r="A766" s="82">
        <v>1</v>
      </c>
      <c r="B766" s="60" t="s">
        <v>239</v>
      </c>
      <c r="C766" s="26"/>
      <c r="D766" s="3">
        <f>SUM(D767,D768,D770)</f>
        <v>63000</v>
      </c>
      <c r="E766" s="63"/>
      <c r="F766" s="63"/>
      <c r="G766" s="68"/>
      <c r="H766" s="572"/>
    </row>
    <row r="767" spans="1:8" s="58" customFormat="1" ht="30" x14ac:dyDescent="0.25">
      <c r="A767" s="82">
        <v>1</v>
      </c>
      <c r="B767" s="64" t="s">
        <v>240</v>
      </c>
      <c r="C767" s="26"/>
      <c r="D767" s="3"/>
      <c r="E767" s="63"/>
      <c r="F767" s="63"/>
      <c r="G767" s="68"/>
      <c r="H767" s="572"/>
    </row>
    <row r="768" spans="1:8" s="58" customFormat="1" ht="45" x14ac:dyDescent="0.25">
      <c r="A768" s="82">
        <v>1</v>
      </c>
      <c r="B768" s="64" t="s">
        <v>241</v>
      </c>
      <c r="C768" s="26"/>
      <c r="D768" s="53">
        <v>55000</v>
      </c>
      <c r="E768" s="63"/>
      <c r="F768" s="63"/>
      <c r="G768" s="68"/>
      <c r="H768" s="572"/>
    </row>
    <row r="769" spans="1:8" s="58" customFormat="1" x14ac:dyDescent="0.25">
      <c r="A769" s="82">
        <v>1</v>
      </c>
      <c r="B769" s="64" t="s">
        <v>237</v>
      </c>
      <c r="C769" s="26"/>
      <c r="D769" s="53">
        <v>15500</v>
      </c>
      <c r="E769" s="63"/>
      <c r="F769" s="63"/>
      <c r="G769" s="68"/>
      <c r="H769" s="572"/>
    </row>
    <row r="770" spans="1:8" s="58" customFormat="1" ht="45" x14ac:dyDescent="0.25">
      <c r="A770" s="82">
        <v>1</v>
      </c>
      <c r="B770" s="64" t="s">
        <v>242</v>
      </c>
      <c r="C770" s="26"/>
      <c r="D770" s="53">
        <v>8000</v>
      </c>
      <c r="E770" s="63"/>
      <c r="F770" s="63"/>
      <c r="G770" s="68"/>
      <c r="H770" s="572"/>
    </row>
    <row r="771" spans="1:8" s="58" customFormat="1" x14ac:dyDescent="0.25">
      <c r="A771" s="82">
        <v>1</v>
      </c>
      <c r="B771" s="64" t="s">
        <v>237</v>
      </c>
      <c r="C771" s="26"/>
      <c r="D771" s="53">
        <v>5000</v>
      </c>
      <c r="E771" s="63"/>
      <c r="F771" s="63"/>
      <c r="G771" s="68"/>
      <c r="H771" s="572"/>
    </row>
    <row r="772" spans="1:8" s="58" customFormat="1" ht="31.5" customHeight="1" x14ac:dyDescent="0.25">
      <c r="A772" s="82">
        <v>1</v>
      </c>
      <c r="B772" s="60" t="s">
        <v>243</v>
      </c>
      <c r="C772" s="26"/>
      <c r="D772" s="3"/>
      <c r="E772" s="63"/>
      <c r="F772" s="63"/>
      <c r="G772" s="68"/>
      <c r="H772" s="572"/>
    </row>
    <row r="773" spans="1:8" s="58" customFormat="1" ht="15.75" customHeight="1" x14ac:dyDescent="0.25">
      <c r="A773" s="82">
        <v>1</v>
      </c>
      <c r="B773" s="60" t="s">
        <v>244</v>
      </c>
      <c r="C773" s="26"/>
      <c r="D773" s="3"/>
      <c r="E773" s="63"/>
      <c r="F773" s="63"/>
      <c r="G773" s="68"/>
      <c r="H773" s="572"/>
    </row>
    <row r="774" spans="1:8" s="58" customFormat="1" ht="15.75" customHeight="1" x14ac:dyDescent="0.25">
      <c r="A774" s="82">
        <v>1</v>
      </c>
      <c r="B774" s="27" t="s">
        <v>245</v>
      </c>
      <c r="C774" s="26"/>
      <c r="D774" s="3"/>
      <c r="E774" s="63"/>
      <c r="F774" s="63"/>
      <c r="G774" s="68"/>
      <c r="H774" s="572"/>
    </row>
    <row r="775" spans="1:8" s="58" customFormat="1" x14ac:dyDescent="0.25">
      <c r="A775" s="82">
        <v>1</v>
      </c>
      <c r="B775" s="28" t="s">
        <v>121</v>
      </c>
      <c r="C775" s="59"/>
      <c r="D775" s="57"/>
      <c r="E775" s="63"/>
      <c r="F775" s="63"/>
      <c r="G775" s="68"/>
      <c r="H775" s="572"/>
    </row>
    <row r="776" spans="1:8" s="58" customFormat="1" x14ac:dyDescent="0.25">
      <c r="A776" s="82">
        <v>1</v>
      </c>
      <c r="B776" s="55" t="s">
        <v>160</v>
      </c>
      <c r="C776" s="59"/>
      <c r="D776" s="91"/>
      <c r="E776" s="63"/>
      <c r="F776" s="63"/>
      <c r="G776" s="68"/>
      <c r="H776" s="572"/>
    </row>
    <row r="777" spans="1:8" s="82" customFormat="1" ht="30" x14ac:dyDescent="0.25">
      <c r="A777" s="82">
        <v>1</v>
      </c>
      <c r="B777" s="28" t="s">
        <v>122</v>
      </c>
      <c r="C777" s="26"/>
      <c r="D777" s="3">
        <v>13860</v>
      </c>
      <c r="E777" s="3"/>
      <c r="F777" s="3"/>
      <c r="G777" s="3"/>
      <c r="H777" s="554"/>
    </row>
    <row r="778" spans="1:8" s="58" customFormat="1" ht="15.75" customHeight="1" x14ac:dyDescent="0.25">
      <c r="A778" s="82">
        <v>1</v>
      </c>
      <c r="B778" s="28" t="s">
        <v>246</v>
      </c>
      <c r="C778" s="26"/>
      <c r="D778" s="3"/>
      <c r="E778" s="63"/>
      <c r="F778" s="63"/>
      <c r="G778" s="68"/>
      <c r="H778" s="572"/>
    </row>
    <row r="779" spans="1:8" s="58" customFormat="1" x14ac:dyDescent="0.25">
      <c r="A779" s="82">
        <v>1</v>
      </c>
      <c r="B779" s="65"/>
      <c r="C779" s="26"/>
      <c r="D779" s="3"/>
      <c r="E779" s="63"/>
      <c r="F779" s="63"/>
      <c r="G779" s="68"/>
      <c r="H779" s="572"/>
    </row>
    <row r="780" spans="1:8" s="58" customFormat="1" x14ac:dyDescent="0.25">
      <c r="A780" s="82">
        <v>1</v>
      </c>
      <c r="B780" s="66" t="s">
        <v>162</v>
      </c>
      <c r="C780" s="26"/>
      <c r="D780" s="22">
        <f>D757+ROUND(D775*3.2,0)+D777</f>
        <v>78319</v>
      </c>
      <c r="E780" s="63"/>
      <c r="F780" s="63"/>
      <c r="G780" s="68"/>
      <c r="H780" s="572"/>
    </row>
    <row r="781" spans="1:8" s="58" customFormat="1" x14ac:dyDescent="0.25">
      <c r="A781" s="82">
        <v>1</v>
      </c>
      <c r="B781" s="67" t="s">
        <v>161</v>
      </c>
      <c r="C781" s="26"/>
      <c r="D781" s="22">
        <f>SUM(D755,D780)</f>
        <v>211319</v>
      </c>
      <c r="E781" s="63"/>
      <c r="F781" s="63"/>
      <c r="G781" s="68"/>
      <c r="H781" s="572"/>
    </row>
    <row r="782" spans="1:8" s="58" customFormat="1" x14ac:dyDescent="0.25">
      <c r="A782" s="82">
        <v>1</v>
      </c>
      <c r="B782" s="350" t="s">
        <v>124</v>
      </c>
      <c r="C782" s="26"/>
      <c r="D782" s="335">
        <f>D783</f>
        <v>3000</v>
      </c>
      <c r="E782" s="586"/>
      <c r="F782" s="586"/>
      <c r="G782" s="22"/>
      <c r="H782" s="572"/>
    </row>
    <row r="783" spans="1:8" s="58" customFormat="1" x14ac:dyDescent="0.25">
      <c r="A783" s="82">
        <v>1</v>
      </c>
      <c r="B783" s="46" t="s">
        <v>52</v>
      </c>
      <c r="C783" s="26"/>
      <c r="D783" s="3">
        <v>3000</v>
      </c>
      <c r="E783" s="586"/>
      <c r="F783" s="586"/>
      <c r="G783" s="22"/>
      <c r="H783" s="572"/>
    </row>
    <row r="784" spans="1:8" s="82" customFormat="1" x14ac:dyDescent="0.25">
      <c r="A784" s="82">
        <v>1</v>
      </c>
      <c r="B784" s="43" t="s">
        <v>7</v>
      </c>
      <c r="C784" s="604"/>
      <c r="D784" s="604"/>
      <c r="E784" s="3"/>
      <c r="F784" s="3"/>
      <c r="G784" s="3"/>
      <c r="H784" s="554"/>
    </row>
    <row r="785" spans="1:8" s="82" customFormat="1" x14ac:dyDescent="0.25">
      <c r="A785" s="82">
        <v>1</v>
      </c>
      <c r="B785" s="54" t="s">
        <v>77</v>
      </c>
      <c r="C785" s="604"/>
      <c r="D785" s="604"/>
      <c r="E785" s="3"/>
      <c r="F785" s="3"/>
      <c r="G785" s="3"/>
      <c r="H785" s="554"/>
    </row>
    <row r="786" spans="1:8" s="82" customFormat="1" x14ac:dyDescent="0.25">
      <c r="A786" s="82">
        <v>1</v>
      </c>
      <c r="B786" s="33" t="s">
        <v>26</v>
      </c>
      <c r="C786" s="2">
        <v>240</v>
      </c>
      <c r="D786" s="3">
        <v>850</v>
      </c>
      <c r="E786" s="72">
        <v>8</v>
      </c>
      <c r="F786" s="3">
        <f t="shared" ref="F786:F787" si="50">ROUND(G786/C786,0)</f>
        <v>28</v>
      </c>
      <c r="G786" s="3">
        <f>ROUND(D786*E786,0)</f>
        <v>6800</v>
      </c>
      <c r="H786" s="554"/>
    </row>
    <row r="787" spans="1:8" s="82" customFormat="1" x14ac:dyDescent="0.25">
      <c r="A787" s="82">
        <v>1</v>
      </c>
      <c r="B787" s="33" t="s">
        <v>11</v>
      </c>
      <c r="C787" s="2">
        <v>240</v>
      </c>
      <c r="D787" s="3">
        <v>40</v>
      </c>
      <c r="E787" s="72">
        <v>3</v>
      </c>
      <c r="F787" s="3">
        <f t="shared" si="50"/>
        <v>1</v>
      </c>
      <c r="G787" s="3">
        <f>ROUND(D787*E787,0)</f>
        <v>120</v>
      </c>
      <c r="H787" s="554"/>
    </row>
    <row r="788" spans="1:8" s="82" customFormat="1" x14ac:dyDescent="0.25">
      <c r="A788" s="82">
        <v>1</v>
      </c>
      <c r="B788" s="33" t="s">
        <v>8</v>
      </c>
      <c r="C788" s="2">
        <v>240</v>
      </c>
      <c r="D788" s="3">
        <v>100</v>
      </c>
      <c r="E788" s="72">
        <v>8</v>
      </c>
      <c r="F788" s="3">
        <f t="shared" ref="F788" si="51">ROUND(G788/C788,0)</f>
        <v>3</v>
      </c>
      <c r="G788" s="3">
        <f>ROUND(D788*E788,0)</f>
        <v>800</v>
      </c>
      <c r="H788" s="554"/>
    </row>
    <row r="789" spans="1:8" s="82" customFormat="1" ht="18.75" customHeight="1" x14ac:dyDescent="0.25">
      <c r="A789" s="82">
        <v>1</v>
      </c>
      <c r="B789" s="34" t="s">
        <v>147</v>
      </c>
      <c r="C789" s="2"/>
      <c r="D789" s="44">
        <f>D786+D787+D788</f>
        <v>990</v>
      </c>
      <c r="E789" s="100">
        <f>G789/D789</f>
        <v>7.7979797979797976</v>
      </c>
      <c r="F789" s="44">
        <f t="shared" ref="F789:G789" si="52">F786+F787+F788</f>
        <v>32</v>
      </c>
      <c r="G789" s="44">
        <f t="shared" si="52"/>
        <v>7720</v>
      </c>
      <c r="H789" s="554"/>
    </row>
    <row r="790" spans="1:8" s="82" customFormat="1" ht="18.75" customHeight="1" x14ac:dyDescent="0.25">
      <c r="A790" s="82">
        <v>1</v>
      </c>
      <c r="B790" s="346" t="s">
        <v>118</v>
      </c>
      <c r="C790" s="2"/>
      <c r="D790" s="22">
        <f t="shared" ref="D790" si="53">D789</f>
        <v>990</v>
      </c>
      <c r="E790" s="106">
        <f t="shared" ref="E790:G790" si="54">E789</f>
        <v>7.7979797979797976</v>
      </c>
      <c r="F790" s="22">
        <f t="shared" si="54"/>
        <v>32</v>
      </c>
      <c r="G790" s="22">
        <f t="shared" si="54"/>
        <v>7720</v>
      </c>
      <c r="H790" s="554"/>
    </row>
    <row r="791" spans="1:8" ht="15.75" thickBot="1" x14ac:dyDescent="0.3">
      <c r="A791" s="82">
        <v>1</v>
      </c>
      <c r="B791" s="347" t="s">
        <v>10</v>
      </c>
      <c r="C791" s="347"/>
      <c r="D791" s="609"/>
      <c r="E791" s="609"/>
      <c r="F791" s="609"/>
      <c r="G791" s="609"/>
    </row>
    <row r="792" spans="1:8" x14ac:dyDescent="0.25">
      <c r="A792" s="82">
        <v>1</v>
      </c>
      <c r="B792" s="594"/>
      <c r="C792" s="2"/>
      <c r="D792" s="569"/>
      <c r="E792" s="569"/>
      <c r="F792" s="569"/>
      <c r="G792" s="569"/>
    </row>
    <row r="793" spans="1:8" ht="30" customHeight="1" x14ac:dyDescent="0.25">
      <c r="A793" s="82">
        <v>1</v>
      </c>
      <c r="B793" s="76" t="s">
        <v>166</v>
      </c>
      <c r="C793" s="2"/>
      <c r="D793" s="3"/>
      <c r="E793" s="3"/>
      <c r="F793" s="3"/>
      <c r="G793" s="3"/>
    </row>
    <row r="794" spans="1:8" s="58" customFormat="1" ht="18.75" customHeight="1" x14ac:dyDescent="0.25">
      <c r="A794" s="82">
        <v>1</v>
      </c>
      <c r="B794" s="25" t="s">
        <v>227</v>
      </c>
      <c r="C794" s="25"/>
      <c r="D794" s="89"/>
      <c r="E794" s="57"/>
      <c r="F794" s="57"/>
      <c r="G794" s="57"/>
      <c r="H794" s="572"/>
    </row>
    <row r="795" spans="1:8" s="58" customFormat="1" x14ac:dyDescent="0.25">
      <c r="A795" s="82">
        <v>1</v>
      </c>
      <c r="B795" s="27" t="s">
        <v>331</v>
      </c>
      <c r="C795" s="59"/>
      <c r="D795" s="57">
        <f>SUM(D796,D797,D798,D799)</f>
        <v>13955</v>
      </c>
      <c r="E795" s="57"/>
      <c r="F795" s="57"/>
      <c r="G795" s="57"/>
      <c r="H795" s="572"/>
    </row>
    <row r="796" spans="1:8" s="58" customFormat="1" x14ac:dyDescent="0.25">
      <c r="A796" s="82">
        <v>1</v>
      </c>
      <c r="B796" s="60" t="s">
        <v>228</v>
      </c>
      <c r="C796" s="59"/>
      <c r="D796" s="57">
        <v>5955</v>
      </c>
      <c r="E796" s="57"/>
      <c r="F796" s="57"/>
      <c r="G796" s="57"/>
      <c r="H796" s="572"/>
    </row>
    <row r="797" spans="1:8" s="58" customFormat="1" ht="17.25" customHeight="1" x14ac:dyDescent="0.25">
      <c r="A797" s="82">
        <v>1</v>
      </c>
      <c r="B797" s="60" t="s">
        <v>229</v>
      </c>
      <c r="C797" s="59"/>
      <c r="D797" s="3"/>
      <c r="E797" s="57"/>
      <c r="F797" s="57"/>
      <c r="G797" s="57"/>
      <c r="H797" s="572"/>
    </row>
    <row r="798" spans="1:8" s="58" customFormat="1" ht="30" x14ac:dyDescent="0.25">
      <c r="A798" s="82">
        <v>1</v>
      </c>
      <c r="B798" s="60" t="s">
        <v>230</v>
      </c>
      <c r="C798" s="59"/>
      <c r="D798" s="3"/>
      <c r="E798" s="57"/>
      <c r="F798" s="57"/>
      <c r="G798" s="57"/>
      <c r="H798" s="572"/>
    </row>
    <row r="799" spans="1:8" s="58" customFormat="1" x14ac:dyDescent="0.25">
      <c r="A799" s="82">
        <v>1</v>
      </c>
      <c r="B799" s="27" t="s">
        <v>231</v>
      </c>
      <c r="C799" s="59"/>
      <c r="D799" s="3">
        <v>8000</v>
      </c>
      <c r="E799" s="57"/>
      <c r="F799" s="57"/>
      <c r="G799" s="57"/>
      <c r="H799" s="572"/>
    </row>
    <row r="800" spans="1:8" x14ac:dyDescent="0.25">
      <c r="A800" s="82">
        <v>1</v>
      </c>
      <c r="B800" s="28" t="s">
        <v>121</v>
      </c>
      <c r="C800" s="26"/>
      <c r="D800" s="3">
        <v>34000</v>
      </c>
      <c r="E800" s="3"/>
      <c r="F800" s="3"/>
      <c r="G800" s="3"/>
    </row>
    <row r="801" spans="1:8" s="58" customFormat="1" x14ac:dyDescent="0.25">
      <c r="A801" s="82">
        <v>1</v>
      </c>
      <c r="B801" s="55" t="s">
        <v>160</v>
      </c>
      <c r="C801" s="490"/>
      <c r="D801" s="3"/>
      <c r="E801" s="57"/>
      <c r="F801" s="57"/>
      <c r="G801" s="57"/>
      <c r="H801" s="572"/>
    </row>
    <row r="802" spans="1:8" s="58" customFormat="1" ht="15.75" customHeight="1" x14ac:dyDescent="0.25">
      <c r="A802" s="82">
        <v>1</v>
      </c>
      <c r="B802" s="61" t="s">
        <v>232</v>
      </c>
      <c r="C802" s="62"/>
      <c r="D802" s="59">
        <f>D795+ROUND(D800*3.2,0)</f>
        <v>122755</v>
      </c>
      <c r="E802" s="63"/>
      <c r="F802" s="63"/>
      <c r="G802" s="68"/>
      <c r="H802" s="572"/>
    </row>
    <row r="803" spans="1:8" s="58" customFormat="1" ht="15.75" customHeight="1" x14ac:dyDescent="0.25">
      <c r="A803" s="82">
        <v>1</v>
      </c>
      <c r="B803" s="25" t="s">
        <v>163</v>
      </c>
      <c r="C803" s="26"/>
      <c r="D803" s="3"/>
      <c r="E803" s="63"/>
      <c r="F803" s="63"/>
      <c r="G803" s="68"/>
      <c r="H803" s="572"/>
    </row>
    <row r="804" spans="1:8" s="58" customFormat="1" ht="15.75" customHeight="1" x14ac:dyDescent="0.25">
      <c r="A804" s="82">
        <v>1</v>
      </c>
      <c r="B804" s="27" t="s">
        <v>123</v>
      </c>
      <c r="C804" s="26"/>
      <c r="D804" s="3">
        <f>SUM(D805,D806,D813,D819,D820,D821)</f>
        <v>59995</v>
      </c>
      <c r="E804" s="63"/>
      <c r="F804" s="63"/>
      <c r="G804" s="68"/>
      <c r="H804" s="572"/>
    </row>
    <row r="805" spans="1:8" s="58" customFormat="1" ht="15.75" customHeight="1" x14ac:dyDescent="0.25">
      <c r="A805" s="82">
        <v>1</v>
      </c>
      <c r="B805" s="27" t="s">
        <v>228</v>
      </c>
      <c r="C805" s="26"/>
      <c r="D805" s="3"/>
      <c r="E805" s="63"/>
      <c r="F805" s="63"/>
      <c r="G805" s="68"/>
      <c r="H805" s="572"/>
    </row>
    <row r="806" spans="1:8" s="58" customFormat="1" ht="15.75" customHeight="1" x14ac:dyDescent="0.25">
      <c r="A806" s="82">
        <v>1</v>
      </c>
      <c r="B806" s="60" t="s">
        <v>233</v>
      </c>
      <c r="C806" s="26"/>
      <c r="D806" s="3">
        <f>D807+D808+D809+D811</f>
        <v>1605</v>
      </c>
      <c r="E806" s="63"/>
      <c r="F806" s="63"/>
      <c r="G806" s="68"/>
      <c r="H806" s="572"/>
    </row>
    <row r="807" spans="1:8" s="58" customFormat="1" ht="19.5" customHeight="1" x14ac:dyDescent="0.25">
      <c r="A807" s="82">
        <v>1</v>
      </c>
      <c r="B807" s="64" t="s">
        <v>234</v>
      </c>
      <c r="C807" s="26"/>
      <c r="D807" s="57"/>
      <c r="E807" s="63"/>
      <c r="F807" s="63"/>
      <c r="G807" s="68"/>
      <c r="H807" s="572"/>
    </row>
    <row r="808" spans="1:8" s="58" customFormat="1" ht="15.75" customHeight="1" x14ac:dyDescent="0.25">
      <c r="A808" s="82">
        <v>1</v>
      </c>
      <c r="B808" s="64" t="s">
        <v>235</v>
      </c>
      <c r="C808" s="26"/>
      <c r="D808" s="57"/>
      <c r="E808" s="63"/>
      <c r="F808" s="63"/>
      <c r="G808" s="68"/>
      <c r="H808" s="572"/>
    </row>
    <row r="809" spans="1:8" s="58" customFormat="1" ht="30.75" customHeight="1" x14ac:dyDescent="0.25">
      <c r="A809" s="82">
        <v>1</v>
      </c>
      <c r="B809" s="64" t="s">
        <v>236</v>
      </c>
      <c r="C809" s="26"/>
      <c r="D809" s="57">
        <v>698</v>
      </c>
      <c r="E809" s="63"/>
      <c r="F809" s="63"/>
      <c r="G809" s="68"/>
      <c r="H809" s="572"/>
    </row>
    <row r="810" spans="1:8" s="58" customFormat="1" x14ac:dyDescent="0.25">
      <c r="A810" s="82">
        <v>1</v>
      </c>
      <c r="B810" s="64" t="s">
        <v>237</v>
      </c>
      <c r="C810" s="26"/>
      <c r="D810" s="57">
        <v>63</v>
      </c>
      <c r="E810" s="63"/>
      <c r="F810" s="63"/>
      <c r="G810" s="68"/>
      <c r="H810" s="572"/>
    </row>
    <row r="811" spans="1:8" s="58" customFormat="1" ht="30" x14ac:dyDescent="0.25">
      <c r="A811" s="82">
        <v>1</v>
      </c>
      <c r="B811" s="64" t="s">
        <v>238</v>
      </c>
      <c r="C811" s="26"/>
      <c r="D811" s="57">
        <v>907</v>
      </c>
      <c r="E811" s="63"/>
      <c r="F811" s="63"/>
      <c r="G811" s="68"/>
      <c r="H811" s="572"/>
    </row>
    <row r="812" spans="1:8" s="58" customFormat="1" x14ac:dyDescent="0.25">
      <c r="A812" s="82">
        <v>1</v>
      </c>
      <c r="B812" s="64" t="s">
        <v>237</v>
      </c>
      <c r="C812" s="26"/>
      <c r="D812" s="91">
        <v>185</v>
      </c>
      <c r="E812" s="63"/>
      <c r="F812" s="63"/>
      <c r="G812" s="68"/>
      <c r="H812" s="572"/>
    </row>
    <row r="813" spans="1:8" s="58" customFormat="1" ht="30" customHeight="1" x14ac:dyDescent="0.25">
      <c r="A813" s="82">
        <v>1</v>
      </c>
      <c r="B813" s="60" t="s">
        <v>239</v>
      </c>
      <c r="C813" s="26"/>
      <c r="D813" s="3">
        <f>SUM(D814,D815,D817)</f>
        <v>58390</v>
      </c>
      <c r="E813" s="63"/>
      <c r="F813" s="63"/>
      <c r="G813" s="68"/>
      <c r="H813" s="572"/>
    </row>
    <row r="814" spans="1:8" s="58" customFormat="1" ht="30" x14ac:dyDescent="0.25">
      <c r="A814" s="82">
        <v>1</v>
      </c>
      <c r="B814" s="64" t="s">
        <v>240</v>
      </c>
      <c r="C814" s="26"/>
      <c r="D814" s="3"/>
      <c r="E814" s="63"/>
      <c r="F814" s="63"/>
      <c r="G814" s="68"/>
      <c r="H814" s="572"/>
    </row>
    <row r="815" spans="1:8" s="58" customFormat="1" ht="45" x14ac:dyDescent="0.25">
      <c r="A815" s="82">
        <v>1</v>
      </c>
      <c r="B815" s="64" t="s">
        <v>241</v>
      </c>
      <c r="C815" s="26"/>
      <c r="D815" s="53">
        <v>56230</v>
      </c>
      <c r="E815" s="63"/>
      <c r="F815" s="63"/>
      <c r="G815" s="68"/>
      <c r="H815" s="572"/>
    </row>
    <row r="816" spans="1:8" s="58" customFormat="1" x14ac:dyDescent="0.25">
      <c r="A816" s="82">
        <v>1</v>
      </c>
      <c r="B816" s="64" t="s">
        <v>237</v>
      </c>
      <c r="C816" s="26"/>
      <c r="D816" s="53">
        <v>15600</v>
      </c>
      <c r="E816" s="63"/>
      <c r="F816" s="63"/>
      <c r="G816" s="68"/>
      <c r="H816" s="572"/>
    </row>
    <row r="817" spans="1:8" s="58" customFormat="1" ht="45" x14ac:dyDescent="0.25">
      <c r="A817" s="82">
        <v>1</v>
      </c>
      <c r="B817" s="64" t="s">
        <v>242</v>
      </c>
      <c r="C817" s="26"/>
      <c r="D817" s="53">
        <v>2160</v>
      </c>
      <c r="E817" s="63"/>
      <c r="F817" s="63"/>
      <c r="G817" s="68"/>
      <c r="H817" s="572"/>
    </row>
    <row r="818" spans="1:8" s="58" customFormat="1" x14ac:dyDescent="0.25">
      <c r="A818" s="82">
        <v>1</v>
      </c>
      <c r="B818" s="64" t="s">
        <v>237</v>
      </c>
      <c r="C818" s="26"/>
      <c r="D818" s="53">
        <v>1530</v>
      </c>
      <c r="E818" s="63"/>
      <c r="F818" s="63"/>
      <c r="G818" s="68"/>
      <c r="H818" s="572"/>
    </row>
    <row r="819" spans="1:8" s="58" customFormat="1" ht="31.5" customHeight="1" x14ac:dyDescent="0.25">
      <c r="A819" s="82">
        <v>1</v>
      </c>
      <c r="B819" s="60" t="s">
        <v>243</v>
      </c>
      <c r="C819" s="26"/>
      <c r="D819" s="3"/>
      <c r="E819" s="63"/>
      <c r="F819" s="63"/>
      <c r="G819" s="68"/>
      <c r="H819" s="572"/>
    </row>
    <row r="820" spans="1:8" s="58" customFormat="1" ht="15.75" customHeight="1" x14ac:dyDescent="0.25">
      <c r="A820" s="82">
        <v>1</v>
      </c>
      <c r="B820" s="60" t="s">
        <v>244</v>
      </c>
      <c r="C820" s="26"/>
      <c r="D820" s="3"/>
      <c r="E820" s="63"/>
      <c r="F820" s="63"/>
      <c r="G820" s="68"/>
      <c r="H820" s="572"/>
    </row>
    <row r="821" spans="1:8" s="58" customFormat="1" ht="15.75" customHeight="1" x14ac:dyDescent="0.25">
      <c r="A821" s="82">
        <v>1</v>
      </c>
      <c r="B821" s="27" t="s">
        <v>245</v>
      </c>
      <c r="C821" s="26"/>
      <c r="D821" s="3"/>
      <c r="E821" s="63"/>
      <c r="F821" s="63"/>
      <c r="G821" s="68"/>
      <c r="H821" s="572"/>
    </row>
    <row r="822" spans="1:8" s="58" customFormat="1" x14ac:dyDescent="0.25">
      <c r="A822" s="82">
        <v>1</v>
      </c>
      <c r="B822" s="28" t="s">
        <v>121</v>
      </c>
      <c r="C822" s="59"/>
      <c r="D822" s="57"/>
      <c r="E822" s="63"/>
      <c r="F822" s="63"/>
      <c r="G822" s="68"/>
      <c r="H822" s="572"/>
    </row>
    <row r="823" spans="1:8" s="58" customFormat="1" x14ac:dyDescent="0.25">
      <c r="A823" s="82">
        <v>1</v>
      </c>
      <c r="B823" s="55" t="s">
        <v>160</v>
      </c>
      <c r="C823" s="59"/>
      <c r="D823" s="91"/>
      <c r="E823" s="63"/>
      <c r="F823" s="63"/>
      <c r="G823" s="68"/>
      <c r="H823" s="572"/>
    </row>
    <row r="824" spans="1:8" ht="30" x14ac:dyDescent="0.25">
      <c r="A824" s="82">
        <v>1</v>
      </c>
      <c r="B824" s="28" t="s">
        <v>122</v>
      </c>
      <c r="C824" s="26"/>
      <c r="D824" s="3">
        <v>22870</v>
      </c>
      <c r="E824" s="3"/>
      <c r="F824" s="3"/>
      <c r="G824" s="3"/>
    </row>
    <row r="825" spans="1:8" s="58" customFormat="1" ht="15.75" customHeight="1" x14ac:dyDescent="0.25">
      <c r="A825" s="82">
        <v>1</v>
      </c>
      <c r="B825" s="28" t="s">
        <v>246</v>
      </c>
      <c r="C825" s="26"/>
      <c r="D825" s="3"/>
      <c r="E825" s="63"/>
      <c r="F825" s="63"/>
      <c r="G825" s="68"/>
      <c r="H825" s="572"/>
    </row>
    <row r="826" spans="1:8" s="58" customFormat="1" x14ac:dyDescent="0.25">
      <c r="A826" s="82">
        <v>1</v>
      </c>
      <c r="B826" s="65"/>
      <c r="C826" s="26"/>
      <c r="D826" s="3"/>
      <c r="E826" s="63"/>
      <c r="F826" s="63"/>
      <c r="G826" s="68"/>
      <c r="H826" s="572"/>
    </row>
    <row r="827" spans="1:8" s="58" customFormat="1" x14ac:dyDescent="0.25">
      <c r="A827" s="82">
        <v>1</v>
      </c>
      <c r="B827" s="66" t="s">
        <v>162</v>
      </c>
      <c r="C827" s="26"/>
      <c r="D827" s="22">
        <f>D804+ROUND(D822*3.2,0)+D824</f>
        <v>82865</v>
      </c>
      <c r="E827" s="63"/>
      <c r="F827" s="63"/>
      <c r="G827" s="68"/>
      <c r="H827" s="572"/>
    </row>
    <row r="828" spans="1:8" s="58" customFormat="1" x14ac:dyDescent="0.25">
      <c r="A828" s="82">
        <v>1</v>
      </c>
      <c r="B828" s="67" t="s">
        <v>161</v>
      </c>
      <c r="C828" s="26"/>
      <c r="D828" s="22">
        <f>SUM(D802,D827)</f>
        <v>205620</v>
      </c>
      <c r="E828" s="63"/>
      <c r="F828" s="63"/>
      <c r="G828" s="68"/>
      <c r="H828" s="572"/>
    </row>
    <row r="829" spans="1:8" x14ac:dyDescent="0.25">
      <c r="A829" s="82">
        <v>1</v>
      </c>
      <c r="B829" s="43" t="s">
        <v>7</v>
      </c>
      <c r="C829" s="604"/>
      <c r="D829" s="604"/>
      <c r="E829" s="3"/>
      <c r="F829" s="3"/>
      <c r="G829" s="3"/>
    </row>
    <row r="830" spans="1:8" x14ac:dyDescent="0.25">
      <c r="A830" s="82">
        <v>1</v>
      </c>
      <c r="B830" s="54" t="s">
        <v>77</v>
      </c>
      <c r="C830" s="604"/>
      <c r="D830" s="604"/>
      <c r="E830" s="3"/>
      <c r="F830" s="3"/>
      <c r="G830" s="3"/>
    </row>
    <row r="831" spans="1:8" s="82" customFormat="1" x14ac:dyDescent="0.25">
      <c r="A831" s="82">
        <v>1</v>
      </c>
      <c r="B831" s="33" t="s">
        <v>26</v>
      </c>
      <c r="C831" s="2">
        <v>240</v>
      </c>
      <c r="D831" s="3">
        <v>1800</v>
      </c>
      <c r="E831" s="72">
        <v>8</v>
      </c>
      <c r="F831" s="3">
        <f>ROUND(G831/C831,0)</f>
        <v>60</v>
      </c>
      <c r="G831" s="3">
        <f>ROUND(D831*E831,0)</f>
        <v>14400</v>
      </c>
      <c r="H831" s="554"/>
    </row>
    <row r="832" spans="1:8" s="82" customFormat="1" ht="18" customHeight="1" x14ac:dyDescent="0.25">
      <c r="A832" s="82">
        <v>1</v>
      </c>
      <c r="B832" s="34" t="s">
        <v>147</v>
      </c>
      <c r="C832" s="2"/>
      <c r="D832" s="44">
        <f>D831</f>
        <v>1800</v>
      </c>
      <c r="E832" s="100">
        <f>E831</f>
        <v>8</v>
      </c>
      <c r="F832" s="44">
        <f t="shared" ref="F832:G832" si="55">F831</f>
        <v>60</v>
      </c>
      <c r="G832" s="44">
        <f t="shared" si="55"/>
        <v>14400</v>
      </c>
      <c r="H832" s="554"/>
    </row>
    <row r="833" spans="1:8" s="82" customFormat="1" ht="18" customHeight="1" x14ac:dyDescent="0.25">
      <c r="A833" s="82">
        <v>1</v>
      </c>
      <c r="B833" s="346" t="s">
        <v>118</v>
      </c>
      <c r="C833" s="2"/>
      <c r="D833" s="596">
        <f t="shared" ref="D833" si="56">D832</f>
        <v>1800</v>
      </c>
      <c r="E833" s="106">
        <f t="shared" ref="E833:G833" si="57">E832</f>
        <v>8</v>
      </c>
      <c r="F833" s="596">
        <f t="shared" si="57"/>
        <v>60</v>
      </c>
      <c r="G833" s="596">
        <f t="shared" si="57"/>
        <v>14400</v>
      </c>
      <c r="H833" s="554"/>
    </row>
    <row r="834" spans="1:8" ht="15.75" thickBot="1" x14ac:dyDescent="0.3">
      <c r="A834" s="82">
        <v>1</v>
      </c>
      <c r="B834" s="347" t="s">
        <v>10</v>
      </c>
      <c r="C834" s="347"/>
      <c r="D834" s="607"/>
      <c r="E834" s="607"/>
      <c r="F834" s="607"/>
      <c r="G834" s="607"/>
    </row>
    <row r="835" spans="1:8" x14ac:dyDescent="0.25">
      <c r="A835" s="82">
        <v>1</v>
      </c>
      <c r="B835" s="107"/>
      <c r="C835" s="553"/>
      <c r="D835" s="569"/>
      <c r="E835" s="569"/>
      <c r="F835" s="569"/>
      <c r="G835" s="569"/>
    </row>
    <row r="836" spans="1:8" x14ac:dyDescent="0.25">
      <c r="A836" s="82">
        <v>1</v>
      </c>
      <c r="B836" s="555" t="s">
        <v>167</v>
      </c>
      <c r="C836" s="2"/>
      <c r="D836" s="3"/>
      <c r="E836" s="3"/>
      <c r="F836" s="3"/>
      <c r="G836" s="3"/>
    </row>
    <row r="837" spans="1:8" s="58" customFormat="1" ht="18.75" customHeight="1" x14ac:dyDescent="0.25">
      <c r="A837" s="82">
        <v>1</v>
      </c>
      <c r="B837" s="25" t="s">
        <v>227</v>
      </c>
      <c r="C837" s="25"/>
      <c r="D837" s="89"/>
      <c r="E837" s="57"/>
      <c r="F837" s="57"/>
      <c r="G837" s="57"/>
      <c r="H837" s="572"/>
    </row>
    <row r="838" spans="1:8" s="58" customFormat="1" x14ac:dyDescent="0.25">
      <c r="A838" s="82">
        <v>1</v>
      </c>
      <c r="B838" s="27" t="s">
        <v>331</v>
      </c>
      <c r="C838" s="59"/>
      <c r="D838" s="57">
        <f>SUM(D839,D840,D841,D842)</f>
        <v>16250</v>
      </c>
      <c r="E838" s="57"/>
      <c r="F838" s="57"/>
      <c r="G838" s="57"/>
      <c r="H838" s="572"/>
    </row>
    <row r="839" spans="1:8" s="58" customFormat="1" x14ac:dyDescent="0.25">
      <c r="A839" s="82">
        <v>1</v>
      </c>
      <c r="B839" s="60" t="s">
        <v>228</v>
      </c>
      <c r="C839" s="59"/>
      <c r="D839" s="57"/>
      <c r="E839" s="57"/>
      <c r="F839" s="57"/>
      <c r="G839" s="57"/>
      <c r="H839" s="572"/>
    </row>
    <row r="840" spans="1:8" s="58" customFormat="1" ht="17.25" customHeight="1" x14ac:dyDescent="0.25">
      <c r="A840" s="82">
        <v>1</v>
      </c>
      <c r="B840" s="60" t="s">
        <v>229</v>
      </c>
      <c r="C840" s="59"/>
      <c r="D840" s="3">
        <v>3000</v>
      </c>
      <c r="E840" s="57"/>
      <c r="F840" s="57"/>
      <c r="G840" s="57"/>
      <c r="H840" s="572"/>
    </row>
    <row r="841" spans="1:8" s="58" customFormat="1" ht="30" x14ac:dyDescent="0.25">
      <c r="A841" s="82">
        <v>1</v>
      </c>
      <c r="B841" s="60" t="s">
        <v>230</v>
      </c>
      <c r="C841" s="59"/>
      <c r="D841" s="3">
        <v>650</v>
      </c>
      <c r="E841" s="57"/>
      <c r="F841" s="57"/>
      <c r="G841" s="57"/>
      <c r="H841" s="572"/>
    </row>
    <row r="842" spans="1:8" s="58" customFormat="1" x14ac:dyDescent="0.25">
      <c r="A842" s="82">
        <v>1</v>
      </c>
      <c r="B842" s="27" t="s">
        <v>231</v>
      </c>
      <c r="C842" s="59"/>
      <c r="D842" s="3">
        <v>12600</v>
      </c>
      <c r="E842" s="57"/>
      <c r="F842" s="57"/>
      <c r="G842" s="57"/>
      <c r="H842" s="572"/>
    </row>
    <row r="843" spans="1:8" x14ac:dyDescent="0.25">
      <c r="A843" s="82">
        <v>1</v>
      </c>
      <c r="B843" s="28" t="s">
        <v>121</v>
      </c>
      <c r="C843" s="26"/>
      <c r="D843" s="3">
        <v>35000</v>
      </c>
      <c r="E843" s="3"/>
      <c r="F843" s="3"/>
      <c r="G843" s="3"/>
    </row>
    <row r="844" spans="1:8" s="58" customFormat="1" x14ac:dyDescent="0.25">
      <c r="A844" s="82">
        <v>1</v>
      </c>
      <c r="B844" s="55" t="s">
        <v>160</v>
      </c>
      <c r="C844" s="490"/>
      <c r="D844" s="3"/>
      <c r="E844" s="57"/>
      <c r="F844" s="57"/>
      <c r="G844" s="57"/>
      <c r="H844" s="572"/>
    </row>
    <row r="845" spans="1:8" s="58" customFormat="1" ht="15.75" customHeight="1" x14ac:dyDescent="0.25">
      <c r="A845" s="82">
        <v>1</v>
      </c>
      <c r="B845" s="61" t="s">
        <v>232</v>
      </c>
      <c r="C845" s="62"/>
      <c r="D845" s="59">
        <f>D838+ROUND(D843*3.2,0)</f>
        <v>128250</v>
      </c>
      <c r="E845" s="63"/>
      <c r="F845" s="63"/>
      <c r="G845" s="68"/>
      <c r="H845" s="572"/>
    </row>
    <row r="846" spans="1:8" s="58" customFormat="1" ht="15.75" customHeight="1" x14ac:dyDescent="0.25">
      <c r="A846" s="82">
        <v>1</v>
      </c>
      <c r="B846" s="25" t="s">
        <v>163</v>
      </c>
      <c r="C846" s="26"/>
      <c r="D846" s="3"/>
      <c r="E846" s="63"/>
      <c r="F846" s="63"/>
      <c r="G846" s="68"/>
      <c r="H846" s="572"/>
    </row>
    <row r="847" spans="1:8" s="58" customFormat="1" ht="15.75" customHeight="1" x14ac:dyDescent="0.25">
      <c r="A847" s="82">
        <v>1</v>
      </c>
      <c r="B847" s="27" t="s">
        <v>123</v>
      </c>
      <c r="C847" s="26"/>
      <c r="D847" s="3">
        <f>SUM(D848,D849,D856,D862,D863,D864)</f>
        <v>55668</v>
      </c>
      <c r="E847" s="63"/>
      <c r="F847" s="63"/>
      <c r="G847" s="68"/>
      <c r="H847" s="572"/>
    </row>
    <row r="848" spans="1:8" s="58" customFormat="1" ht="15.75" customHeight="1" x14ac:dyDescent="0.25">
      <c r="A848" s="82">
        <v>1</v>
      </c>
      <c r="B848" s="27" t="s">
        <v>228</v>
      </c>
      <c r="C848" s="26"/>
      <c r="D848" s="3"/>
      <c r="E848" s="63"/>
      <c r="F848" s="63"/>
      <c r="G848" s="68"/>
      <c r="H848" s="572"/>
    </row>
    <row r="849" spans="1:8" s="58" customFormat="1" ht="15.75" customHeight="1" x14ac:dyDescent="0.25">
      <c r="A849" s="82">
        <v>1</v>
      </c>
      <c r="B849" s="60" t="s">
        <v>233</v>
      </c>
      <c r="C849" s="26"/>
      <c r="D849" s="3">
        <f>D850+D851+D852+D854</f>
        <v>882</v>
      </c>
      <c r="E849" s="63"/>
      <c r="F849" s="63"/>
      <c r="G849" s="68"/>
      <c r="H849" s="572"/>
    </row>
    <row r="850" spans="1:8" s="58" customFormat="1" ht="19.5" customHeight="1" x14ac:dyDescent="0.25">
      <c r="A850" s="82">
        <v>1</v>
      </c>
      <c r="B850" s="64" t="s">
        <v>234</v>
      </c>
      <c r="C850" s="26"/>
      <c r="D850" s="57"/>
      <c r="E850" s="63"/>
      <c r="F850" s="63"/>
      <c r="G850" s="68"/>
      <c r="H850" s="572"/>
    </row>
    <row r="851" spans="1:8" s="58" customFormat="1" ht="15.75" customHeight="1" x14ac:dyDescent="0.25">
      <c r="A851" s="82">
        <v>1</v>
      </c>
      <c r="B851" s="64" t="s">
        <v>235</v>
      </c>
      <c r="C851" s="26"/>
      <c r="D851" s="57"/>
      <c r="E851" s="63"/>
      <c r="F851" s="63"/>
      <c r="G851" s="68"/>
      <c r="H851" s="572"/>
    </row>
    <row r="852" spans="1:8" s="58" customFormat="1" ht="30.75" customHeight="1" x14ac:dyDescent="0.25">
      <c r="A852" s="82">
        <v>1</v>
      </c>
      <c r="B852" s="64" t="s">
        <v>236</v>
      </c>
      <c r="C852" s="26"/>
      <c r="D852" s="57">
        <v>271</v>
      </c>
      <c r="E852" s="63"/>
      <c r="F852" s="63"/>
      <c r="G852" s="68"/>
      <c r="H852" s="572"/>
    </row>
    <row r="853" spans="1:8" s="58" customFormat="1" x14ac:dyDescent="0.25">
      <c r="A853" s="82">
        <v>1</v>
      </c>
      <c r="B853" s="64" t="s">
        <v>237</v>
      </c>
      <c r="C853" s="26"/>
      <c r="D853" s="57">
        <v>29</v>
      </c>
      <c r="E853" s="63"/>
      <c r="F853" s="63"/>
      <c r="G853" s="68"/>
      <c r="H853" s="572"/>
    </row>
    <row r="854" spans="1:8" s="58" customFormat="1" ht="30" x14ac:dyDescent="0.25">
      <c r="A854" s="82">
        <v>1</v>
      </c>
      <c r="B854" s="64" t="s">
        <v>238</v>
      </c>
      <c r="C854" s="26"/>
      <c r="D854" s="57">
        <v>611</v>
      </c>
      <c r="E854" s="63"/>
      <c r="F854" s="63"/>
      <c r="G854" s="68"/>
      <c r="H854" s="572"/>
    </row>
    <row r="855" spans="1:8" s="58" customFormat="1" x14ac:dyDescent="0.25">
      <c r="A855" s="82">
        <v>1</v>
      </c>
      <c r="B855" s="64" t="s">
        <v>237</v>
      </c>
      <c r="C855" s="26"/>
      <c r="D855" s="91">
        <v>84</v>
      </c>
      <c r="E855" s="63"/>
      <c r="F855" s="63"/>
      <c r="G855" s="68"/>
      <c r="H855" s="572"/>
    </row>
    <row r="856" spans="1:8" s="58" customFormat="1" ht="30" customHeight="1" x14ac:dyDescent="0.25">
      <c r="A856" s="82">
        <v>1</v>
      </c>
      <c r="B856" s="60" t="s">
        <v>239</v>
      </c>
      <c r="C856" s="26"/>
      <c r="D856" s="3">
        <f>SUM(D857,D858,D860)</f>
        <v>54786</v>
      </c>
      <c r="E856" s="63"/>
      <c r="F856" s="63"/>
      <c r="G856" s="68"/>
      <c r="H856" s="572"/>
    </row>
    <row r="857" spans="1:8" s="58" customFormat="1" ht="30" x14ac:dyDescent="0.25">
      <c r="A857" s="82">
        <v>1</v>
      </c>
      <c r="B857" s="64" t="s">
        <v>240</v>
      </c>
      <c r="C857" s="26"/>
      <c r="D857" s="3"/>
      <c r="E857" s="63"/>
      <c r="F857" s="63"/>
      <c r="G857" s="68"/>
      <c r="H857" s="572"/>
    </row>
    <row r="858" spans="1:8" s="58" customFormat="1" ht="45" x14ac:dyDescent="0.25">
      <c r="A858" s="82">
        <v>1</v>
      </c>
      <c r="B858" s="64" t="s">
        <v>241</v>
      </c>
      <c r="C858" s="26"/>
      <c r="D858" s="53">
        <v>50898</v>
      </c>
      <c r="E858" s="63"/>
      <c r="F858" s="63"/>
      <c r="G858" s="68"/>
      <c r="H858" s="572"/>
    </row>
    <row r="859" spans="1:8" s="58" customFormat="1" x14ac:dyDescent="0.25">
      <c r="A859" s="82">
        <v>1</v>
      </c>
      <c r="B859" s="64" t="s">
        <v>237</v>
      </c>
      <c r="C859" s="26"/>
      <c r="D859" s="53">
        <v>15500</v>
      </c>
      <c r="E859" s="63"/>
      <c r="F859" s="63"/>
      <c r="G859" s="68"/>
      <c r="H859" s="572"/>
    </row>
    <row r="860" spans="1:8" s="58" customFormat="1" ht="45" x14ac:dyDescent="0.25">
      <c r="A860" s="82">
        <v>1</v>
      </c>
      <c r="B860" s="64" t="s">
        <v>242</v>
      </c>
      <c r="C860" s="26"/>
      <c r="D860" s="53">
        <v>3888</v>
      </c>
      <c r="E860" s="63"/>
      <c r="F860" s="63"/>
      <c r="G860" s="68"/>
      <c r="H860" s="572"/>
    </row>
    <row r="861" spans="1:8" s="58" customFormat="1" x14ac:dyDescent="0.25">
      <c r="A861" s="82">
        <v>1</v>
      </c>
      <c r="B861" s="64" t="s">
        <v>237</v>
      </c>
      <c r="C861" s="26"/>
      <c r="D861" s="53">
        <v>2400</v>
      </c>
      <c r="E861" s="63"/>
      <c r="F861" s="63"/>
      <c r="G861" s="68"/>
      <c r="H861" s="572"/>
    </row>
    <row r="862" spans="1:8" s="58" customFormat="1" ht="31.5" customHeight="1" x14ac:dyDescent="0.25">
      <c r="A862" s="82">
        <v>1</v>
      </c>
      <c r="B862" s="60" t="s">
        <v>243</v>
      </c>
      <c r="C862" s="26"/>
      <c r="D862" s="3"/>
      <c r="E862" s="63"/>
      <c r="F862" s="63"/>
      <c r="G862" s="68"/>
      <c r="H862" s="572"/>
    </row>
    <row r="863" spans="1:8" s="58" customFormat="1" ht="15.75" customHeight="1" x14ac:dyDescent="0.25">
      <c r="A863" s="82">
        <v>1</v>
      </c>
      <c r="B863" s="60" t="s">
        <v>244</v>
      </c>
      <c r="C863" s="26"/>
      <c r="D863" s="3"/>
      <c r="E863" s="63"/>
      <c r="F863" s="63"/>
      <c r="G863" s="68"/>
      <c r="H863" s="572"/>
    </row>
    <row r="864" spans="1:8" s="58" customFormat="1" ht="15.75" customHeight="1" x14ac:dyDescent="0.25">
      <c r="A864" s="82">
        <v>1</v>
      </c>
      <c r="B864" s="27" t="s">
        <v>245</v>
      </c>
      <c r="C864" s="26"/>
      <c r="D864" s="3"/>
      <c r="E864" s="63"/>
      <c r="F864" s="63"/>
      <c r="G864" s="68"/>
      <c r="H864" s="572"/>
    </row>
    <row r="865" spans="1:8" s="58" customFormat="1" x14ac:dyDescent="0.25">
      <c r="A865" s="82">
        <v>1</v>
      </c>
      <c r="B865" s="28" t="s">
        <v>121</v>
      </c>
      <c r="C865" s="59"/>
      <c r="D865" s="57"/>
      <c r="E865" s="63"/>
      <c r="F865" s="63"/>
      <c r="G865" s="68"/>
      <c r="H865" s="572"/>
    </row>
    <row r="866" spans="1:8" s="58" customFormat="1" x14ac:dyDescent="0.25">
      <c r="A866" s="82">
        <v>1</v>
      </c>
      <c r="B866" s="55" t="s">
        <v>160</v>
      </c>
      <c r="C866" s="59"/>
      <c r="D866" s="91"/>
      <c r="E866" s="63"/>
      <c r="F866" s="63"/>
      <c r="G866" s="68"/>
      <c r="H866" s="572"/>
    </row>
    <row r="867" spans="1:8" ht="30" x14ac:dyDescent="0.25">
      <c r="A867" s="82">
        <v>1</v>
      </c>
      <c r="B867" s="28" t="s">
        <v>122</v>
      </c>
      <c r="C867" s="26"/>
      <c r="D867" s="3">
        <v>13730</v>
      </c>
      <c r="E867" s="3"/>
      <c r="F867" s="3"/>
      <c r="G867" s="3"/>
    </row>
    <row r="868" spans="1:8" s="58" customFormat="1" ht="15.75" customHeight="1" x14ac:dyDescent="0.25">
      <c r="A868" s="82">
        <v>1</v>
      </c>
      <c r="B868" s="28" t="s">
        <v>246</v>
      </c>
      <c r="C868" s="26"/>
      <c r="D868" s="3"/>
      <c r="E868" s="63"/>
      <c r="F868" s="63"/>
      <c r="G868" s="68"/>
      <c r="H868" s="572"/>
    </row>
    <row r="869" spans="1:8" s="58" customFormat="1" x14ac:dyDescent="0.25">
      <c r="A869" s="82">
        <v>1</v>
      </c>
      <c r="B869" s="65"/>
      <c r="C869" s="26"/>
      <c r="D869" s="3"/>
      <c r="E869" s="63"/>
      <c r="F869" s="63"/>
      <c r="G869" s="68"/>
      <c r="H869" s="572"/>
    </row>
    <row r="870" spans="1:8" s="58" customFormat="1" x14ac:dyDescent="0.25">
      <c r="A870" s="82">
        <v>1</v>
      </c>
      <c r="B870" s="66" t="s">
        <v>162</v>
      </c>
      <c r="C870" s="26"/>
      <c r="D870" s="22">
        <f>D847+ROUND(D865*3.2,0)+D867</f>
        <v>69398</v>
      </c>
      <c r="E870" s="63"/>
      <c r="F870" s="63"/>
      <c r="G870" s="68"/>
      <c r="H870" s="572"/>
    </row>
    <row r="871" spans="1:8" s="58" customFormat="1" x14ac:dyDescent="0.25">
      <c r="A871" s="82">
        <v>1</v>
      </c>
      <c r="B871" s="67" t="s">
        <v>161</v>
      </c>
      <c r="C871" s="26"/>
      <c r="D871" s="22">
        <f>SUM(D845,D870)</f>
        <v>197648</v>
      </c>
      <c r="E871" s="63"/>
      <c r="F871" s="63"/>
      <c r="G871" s="68"/>
      <c r="H871" s="572"/>
    </row>
    <row r="872" spans="1:8" x14ac:dyDescent="0.25">
      <c r="A872" s="82">
        <v>1</v>
      </c>
      <c r="B872" s="43" t="s">
        <v>7</v>
      </c>
      <c r="C872" s="604"/>
      <c r="D872" s="604"/>
      <c r="E872" s="3"/>
      <c r="F872" s="3"/>
      <c r="G872" s="3"/>
    </row>
    <row r="873" spans="1:8" x14ac:dyDescent="0.25">
      <c r="A873" s="82">
        <v>1</v>
      </c>
      <c r="B873" s="54" t="s">
        <v>77</v>
      </c>
      <c r="C873" s="604"/>
      <c r="D873" s="604"/>
      <c r="E873" s="3"/>
      <c r="F873" s="3"/>
      <c r="G873" s="3"/>
    </row>
    <row r="874" spans="1:8" x14ac:dyDescent="0.25">
      <c r="A874" s="82"/>
      <c r="B874" s="610" t="s">
        <v>357</v>
      </c>
      <c r="C874" s="604">
        <v>240</v>
      </c>
      <c r="D874" s="604">
        <v>57</v>
      </c>
      <c r="E874" s="3">
        <v>1</v>
      </c>
      <c r="F874" s="3">
        <f>ROUND(G874/C874,0)</f>
        <v>0</v>
      </c>
      <c r="G874" s="3">
        <f>ROUND(D874*E874,0)</f>
        <v>57</v>
      </c>
    </row>
    <row r="875" spans="1:8" x14ac:dyDescent="0.25">
      <c r="A875" s="82">
        <v>1</v>
      </c>
      <c r="B875" s="33" t="s">
        <v>26</v>
      </c>
      <c r="C875" s="2">
        <v>240</v>
      </c>
      <c r="D875" s="3">
        <v>715</v>
      </c>
      <c r="E875" s="72">
        <v>8</v>
      </c>
      <c r="F875" s="3">
        <f>ROUND(G875/C875,0)</f>
        <v>24</v>
      </c>
      <c r="G875" s="3">
        <f>ROUND(D875*E875,0)</f>
        <v>5720</v>
      </c>
    </row>
    <row r="876" spans="1:8" ht="17.25" customHeight="1" x14ac:dyDescent="0.25">
      <c r="A876" s="82">
        <v>1</v>
      </c>
      <c r="B876" s="34" t="s">
        <v>147</v>
      </c>
      <c r="C876" s="2"/>
      <c r="D876" s="44">
        <f>SUM(D874:D875)</f>
        <v>772</v>
      </c>
      <c r="E876" s="100">
        <f t="shared" ref="E876:G877" si="58">E875</f>
        <v>8</v>
      </c>
      <c r="F876" s="44">
        <f t="shared" ref="F876:G876" si="59">SUM(F874:F875)</f>
        <v>24</v>
      </c>
      <c r="G876" s="44">
        <f t="shared" si="59"/>
        <v>5777</v>
      </c>
    </row>
    <row r="877" spans="1:8" ht="17.25" customHeight="1" x14ac:dyDescent="0.25">
      <c r="A877" s="82">
        <v>1</v>
      </c>
      <c r="B877" s="346" t="s">
        <v>118</v>
      </c>
      <c r="C877" s="2"/>
      <c r="D877" s="596">
        <f t="shared" ref="D877" si="60">D876</f>
        <v>772</v>
      </c>
      <c r="E877" s="106">
        <f t="shared" si="58"/>
        <v>8</v>
      </c>
      <c r="F877" s="596">
        <f t="shared" si="58"/>
        <v>24</v>
      </c>
      <c r="G877" s="596">
        <f t="shared" si="58"/>
        <v>5777</v>
      </c>
    </row>
    <row r="878" spans="1:8" s="82" customFormat="1" thickBot="1" x14ac:dyDescent="0.25">
      <c r="A878" s="82">
        <v>1</v>
      </c>
      <c r="B878" s="347" t="s">
        <v>10</v>
      </c>
      <c r="C878" s="347"/>
      <c r="D878" s="611"/>
      <c r="E878" s="611"/>
      <c r="F878" s="611"/>
      <c r="G878" s="611"/>
      <c r="H878" s="554"/>
    </row>
    <row r="879" spans="1:8" x14ac:dyDescent="0.25">
      <c r="A879" s="82">
        <v>1</v>
      </c>
      <c r="B879" s="594"/>
      <c r="C879" s="595"/>
      <c r="D879" s="569"/>
      <c r="E879" s="569"/>
      <c r="F879" s="569"/>
      <c r="G879" s="569"/>
    </row>
    <row r="880" spans="1:8" x14ac:dyDescent="0.25">
      <c r="A880" s="82">
        <v>1</v>
      </c>
      <c r="B880" s="555" t="s">
        <v>168</v>
      </c>
      <c r="C880" s="2"/>
      <c r="D880" s="3"/>
      <c r="E880" s="3"/>
      <c r="F880" s="3"/>
      <c r="G880" s="3"/>
    </row>
    <row r="881" spans="1:8" s="82" customFormat="1" x14ac:dyDescent="0.25">
      <c r="A881" s="82">
        <v>1</v>
      </c>
      <c r="B881" s="25" t="s">
        <v>203</v>
      </c>
      <c r="C881" s="26"/>
      <c r="D881" s="3"/>
      <c r="E881" s="3"/>
      <c r="F881" s="3"/>
      <c r="G881" s="3"/>
      <c r="H881" s="554"/>
    </row>
    <row r="882" spans="1:8" s="82" customFormat="1" x14ac:dyDescent="0.25">
      <c r="A882" s="82">
        <v>1</v>
      </c>
      <c r="B882" s="27" t="s">
        <v>123</v>
      </c>
      <c r="C882" s="26"/>
      <c r="D882" s="3">
        <f>D883/2.7</f>
        <v>8919.2592592592591</v>
      </c>
      <c r="E882" s="3"/>
      <c r="F882" s="3"/>
      <c r="G882" s="3"/>
      <c r="H882" s="554"/>
    </row>
    <row r="883" spans="1:8" s="82" customFormat="1" x14ac:dyDescent="0.25">
      <c r="A883" s="82">
        <v>1</v>
      </c>
      <c r="B883" s="27" t="s">
        <v>327</v>
      </c>
      <c r="C883" s="30"/>
      <c r="D883" s="3">
        <v>24082</v>
      </c>
      <c r="E883" s="30"/>
      <c r="F883" s="30"/>
      <c r="G883" s="30"/>
      <c r="H883" s="554"/>
    </row>
    <row r="884" spans="1:8" s="82" customFormat="1" x14ac:dyDescent="0.25">
      <c r="A884" s="82">
        <v>1</v>
      </c>
      <c r="B884" s="28" t="s">
        <v>121</v>
      </c>
      <c r="C884" s="26"/>
      <c r="D884" s="3">
        <f>(D885+D886)/8.5</f>
        <v>29058.823529411766</v>
      </c>
      <c r="E884" s="3"/>
      <c r="F884" s="3"/>
      <c r="G884" s="3"/>
      <c r="H884" s="554"/>
    </row>
    <row r="885" spans="1:8" s="82" customFormat="1" x14ac:dyDescent="0.25">
      <c r="A885" s="82">
        <v>1</v>
      </c>
      <c r="B885" s="542" t="s">
        <v>301</v>
      </c>
      <c r="C885" s="26"/>
      <c r="D885" s="3">
        <v>241000</v>
      </c>
      <c r="E885" s="3"/>
      <c r="F885" s="3"/>
      <c r="G885" s="3"/>
      <c r="H885" s="554"/>
    </row>
    <row r="886" spans="1:8" s="82" customFormat="1" x14ac:dyDescent="0.25">
      <c r="A886" s="82">
        <v>1</v>
      </c>
      <c r="B886" s="542" t="s">
        <v>302</v>
      </c>
      <c r="C886" s="26"/>
      <c r="D886" s="3">
        <v>6000</v>
      </c>
      <c r="E886" s="3"/>
      <c r="F886" s="3"/>
      <c r="G886" s="3"/>
      <c r="H886" s="554"/>
    </row>
    <row r="887" spans="1:8" s="82" customFormat="1" ht="30" x14ac:dyDescent="0.25">
      <c r="A887" s="82">
        <v>1</v>
      </c>
      <c r="B887" s="28" t="s">
        <v>122</v>
      </c>
      <c r="C887" s="26"/>
      <c r="D887" s="3"/>
      <c r="E887" s="3"/>
      <c r="F887" s="3"/>
      <c r="G887" s="3"/>
      <c r="H887" s="554"/>
    </row>
    <row r="888" spans="1:8" s="82" customFormat="1" x14ac:dyDescent="0.25">
      <c r="A888" s="82">
        <v>1</v>
      </c>
      <c r="B888" s="418" t="s">
        <v>161</v>
      </c>
      <c r="C888" s="26"/>
      <c r="D888" s="22">
        <f>D882+ROUND((D885+D886)/3.9,0)+D887</f>
        <v>72252.259259259255</v>
      </c>
      <c r="E888" s="3"/>
      <c r="F888" s="3"/>
      <c r="G888" s="3"/>
      <c r="H888" s="554"/>
    </row>
    <row r="889" spans="1:8" ht="15.75" thickBot="1" x14ac:dyDescent="0.3">
      <c r="A889" s="82">
        <v>1</v>
      </c>
      <c r="B889" s="612" t="s">
        <v>10</v>
      </c>
      <c r="C889" s="579"/>
      <c r="D889" s="579"/>
      <c r="E889" s="579"/>
      <c r="F889" s="579"/>
      <c r="G889" s="579"/>
    </row>
    <row r="890" spans="1:8" x14ac:dyDescent="0.25">
      <c r="A890" s="82">
        <v>1</v>
      </c>
      <c r="B890" s="594"/>
      <c r="C890" s="595"/>
      <c r="D890" s="569"/>
      <c r="E890" s="569"/>
      <c r="F890" s="569"/>
      <c r="G890" s="569"/>
    </row>
    <row r="891" spans="1:8" x14ac:dyDescent="0.25">
      <c r="A891" s="82">
        <v>1</v>
      </c>
      <c r="B891" s="555" t="s">
        <v>169</v>
      </c>
      <c r="C891" s="2"/>
      <c r="D891" s="3"/>
      <c r="E891" s="3"/>
      <c r="F891" s="3"/>
      <c r="G891" s="3"/>
    </row>
    <row r="892" spans="1:8" s="58" customFormat="1" ht="18.75" customHeight="1" x14ac:dyDescent="0.25">
      <c r="A892" s="82">
        <v>1</v>
      </c>
      <c r="B892" s="25" t="s">
        <v>227</v>
      </c>
      <c r="C892" s="25"/>
      <c r="D892" s="89"/>
      <c r="E892" s="57"/>
      <c r="F892" s="57"/>
      <c r="G892" s="57"/>
      <c r="H892" s="572"/>
    </row>
    <row r="893" spans="1:8" s="58" customFormat="1" x14ac:dyDescent="0.25">
      <c r="A893" s="82">
        <v>1</v>
      </c>
      <c r="B893" s="27" t="s">
        <v>331</v>
      </c>
      <c r="C893" s="59"/>
      <c r="D893" s="57">
        <f>SUM(D894,D895,D896,D897)</f>
        <v>14000</v>
      </c>
      <c r="E893" s="57"/>
      <c r="F893" s="57"/>
      <c r="G893" s="57"/>
      <c r="H893" s="572"/>
    </row>
    <row r="894" spans="1:8" s="58" customFormat="1" x14ac:dyDescent="0.25">
      <c r="A894" s="82">
        <v>1</v>
      </c>
      <c r="B894" s="60" t="s">
        <v>228</v>
      </c>
      <c r="C894" s="59"/>
      <c r="D894" s="57"/>
      <c r="E894" s="57"/>
      <c r="F894" s="57"/>
      <c r="G894" s="57"/>
      <c r="H894" s="572"/>
    </row>
    <row r="895" spans="1:8" s="58" customFormat="1" ht="17.25" customHeight="1" x14ac:dyDescent="0.25">
      <c r="A895" s="82">
        <v>1</v>
      </c>
      <c r="B895" s="60" t="s">
        <v>229</v>
      </c>
      <c r="C895" s="59"/>
      <c r="D895" s="3">
        <v>2000</v>
      </c>
      <c r="E895" s="57"/>
      <c r="F895" s="57"/>
      <c r="G895" s="57"/>
      <c r="H895" s="572"/>
    </row>
    <row r="896" spans="1:8" s="58" customFormat="1" ht="30" x14ac:dyDescent="0.25">
      <c r="A896" s="82">
        <v>1</v>
      </c>
      <c r="B896" s="60" t="s">
        <v>230</v>
      </c>
      <c r="C896" s="59"/>
      <c r="D896" s="3">
        <v>500</v>
      </c>
      <c r="E896" s="57"/>
      <c r="F896" s="57"/>
      <c r="G896" s="57"/>
      <c r="H896" s="572"/>
    </row>
    <row r="897" spans="1:8" s="58" customFormat="1" x14ac:dyDescent="0.25">
      <c r="A897" s="82">
        <v>1</v>
      </c>
      <c r="B897" s="27" t="s">
        <v>231</v>
      </c>
      <c r="C897" s="59"/>
      <c r="D897" s="3">
        <v>11500</v>
      </c>
      <c r="E897" s="57"/>
      <c r="F897" s="57"/>
      <c r="G897" s="57"/>
      <c r="H897" s="572"/>
    </row>
    <row r="898" spans="1:8" x14ac:dyDescent="0.25">
      <c r="A898" s="82">
        <v>1</v>
      </c>
      <c r="B898" s="28" t="s">
        <v>121</v>
      </c>
      <c r="C898" s="26"/>
      <c r="D898" s="3">
        <v>30000</v>
      </c>
      <c r="E898" s="3"/>
      <c r="F898" s="3"/>
      <c r="G898" s="3"/>
    </row>
    <row r="899" spans="1:8" s="58" customFormat="1" x14ac:dyDescent="0.25">
      <c r="A899" s="82">
        <v>1</v>
      </c>
      <c r="B899" s="55" t="s">
        <v>160</v>
      </c>
      <c r="C899" s="490"/>
      <c r="D899" s="3"/>
      <c r="E899" s="57"/>
      <c r="F899" s="57"/>
      <c r="G899" s="57"/>
      <c r="H899" s="572"/>
    </row>
    <row r="900" spans="1:8" s="58" customFormat="1" ht="15.75" customHeight="1" x14ac:dyDescent="0.25">
      <c r="A900" s="82">
        <v>1</v>
      </c>
      <c r="B900" s="61" t="s">
        <v>232</v>
      </c>
      <c r="C900" s="62"/>
      <c r="D900" s="59">
        <f>D893+ROUND(D898*3.2,0)</f>
        <v>110000</v>
      </c>
      <c r="E900" s="63"/>
      <c r="F900" s="63"/>
      <c r="G900" s="68"/>
      <c r="H900" s="572"/>
    </row>
    <row r="901" spans="1:8" s="58" customFormat="1" ht="15.75" customHeight="1" x14ac:dyDescent="0.25">
      <c r="A901" s="82">
        <v>1</v>
      </c>
      <c r="B901" s="25" t="s">
        <v>163</v>
      </c>
      <c r="C901" s="26"/>
      <c r="D901" s="3"/>
      <c r="E901" s="63"/>
      <c r="F901" s="63"/>
      <c r="G901" s="68"/>
      <c r="H901" s="572"/>
    </row>
    <row r="902" spans="1:8" s="58" customFormat="1" ht="15.75" customHeight="1" x14ac:dyDescent="0.25">
      <c r="A902" s="82">
        <v>1</v>
      </c>
      <c r="B902" s="27" t="s">
        <v>123</v>
      </c>
      <c r="C902" s="26"/>
      <c r="D902" s="3">
        <f>SUM(D903,D904,D911,D917,D918,D919)</f>
        <v>64620</v>
      </c>
      <c r="E902" s="63"/>
      <c r="F902" s="63"/>
      <c r="G902" s="68"/>
      <c r="H902" s="572"/>
    </row>
    <row r="903" spans="1:8" s="58" customFormat="1" ht="15.75" customHeight="1" x14ac:dyDescent="0.25">
      <c r="A903" s="82">
        <v>1</v>
      </c>
      <c r="B903" s="27" t="s">
        <v>228</v>
      </c>
      <c r="C903" s="26"/>
      <c r="D903" s="3"/>
      <c r="E903" s="63"/>
      <c r="F903" s="63"/>
      <c r="G903" s="68"/>
      <c r="H903" s="572"/>
    </row>
    <row r="904" spans="1:8" s="58" customFormat="1" ht="15.75" customHeight="1" x14ac:dyDescent="0.25">
      <c r="A904" s="82">
        <v>1</v>
      </c>
      <c r="B904" s="60" t="s">
        <v>233</v>
      </c>
      <c r="C904" s="26"/>
      <c r="D904" s="3">
        <f>D905+D906+D907+D909</f>
        <v>1837</v>
      </c>
      <c r="E904" s="63"/>
      <c r="F904" s="63"/>
      <c r="G904" s="68"/>
      <c r="H904" s="572"/>
    </row>
    <row r="905" spans="1:8" s="58" customFormat="1" ht="19.5" customHeight="1" x14ac:dyDescent="0.25">
      <c r="A905" s="82">
        <v>1</v>
      </c>
      <c r="B905" s="64" t="s">
        <v>234</v>
      </c>
      <c r="C905" s="26"/>
      <c r="D905" s="57"/>
      <c r="E905" s="63"/>
      <c r="F905" s="63"/>
      <c r="G905" s="68"/>
      <c r="H905" s="572"/>
    </row>
    <row r="906" spans="1:8" s="58" customFormat="1" ht="15.75" customHeight="1" x14ac:dyDescent="0.25">
      <c r="A906" s="82">
        <v>1</v>
      </c>
      <c r="B906" s="64" t="s">
        <v>235</v>
      </c>
      <c r="C906" s="26"/>
      <c r="D906" s="57"/>
      <c r="E906" s="63"/>
      <c r="F906" s="63"/>
      <c r="G906" s="68"/>
      <c r="H906" s="572"/>
    </row>
    <row r="907" spans="1:8" s="58" customFormat="1" ht="30.75" customHeight="1" x14ac:dyDescent="0.25">
      <c r="A907" s="82">
        <v>1</v>
      </c>
      <c r="B907" s="64" t="s">
        <v>236</v>
      </c>
      <c r="C907" s="26"/>
      <c r="D907" s="57">
        <v>1030</v>
      </c>
      <c r="E907" s="63"/>
      <c r="F907" s="63"/>
      <c r="G907" s="68"/>
      <c r="H907" s="572"/>
    </row>
    <row r="908" spans="1:8" s="58" customFormat="1" x14ac:dyDescent="0.25">
      <c r="A908" s="82">
        <v>1</v>
      </c>
      <c r="B908" s="64" t="s">
        <v>237</v>
      </c>
      <c r="C908" s="26"/>
      <c r="D908" s="57">
        <v>143</v>
      </c>
      <c r="E908" s="63"/>
      <c r="F908" s="63"/>
      <c r="G908" s="68"/>
      <c r="H908" s="572"/>
    </row>
    <row r="909" spans="1:8" s="58" customFormat="1" ht="30" x14ac:dyDescent="0.25">
      <c r="A909" s="82">
        <v>1</v>
      </c>
      <c r="B909" s="64" t="s">
        <v>238</v>
      </c>
      <c r="C909" s="26"/>
      <c r="D909" s="57">
        <v>807</v>
      </c>
      <c r="E909" s="63"/>
      <c r="F909" s="63"/>
      <c r="G909" s="68"/>
      <c r="H909" s="572"/>
    </row>
    <row r="910" spans="1:8" s="58" customFormat="1" x14ac:dyDescent="0.25">
      <c r="A910" s="82">
        <v>1</v>
      </c>
      <c r="B910" s="64" t="s">
        <v>237</v>
      </c>
      <c r="C910" s="26"/>
      <c r="D910" s="91">
        <v>108</v>
      </c>
      <c r="E910" s="63"/>
      <c r="F910" s="63"/>
      <c r="G910" s="68"/>
      <c r="H910" s="572"/>
    </row>
    <row r="911" spans="1:8" s="58" customFormat="1" ht="30" customHeight="1" x14ac:dyDescent="0.25">
      <c r="A911" s="82">
        <v>1</v>
      </c>
      <c r="B911" s="60" t="s">
        <v>239</v>
      </c>
      <c r="C911" s="26"/>
      <c r="D911" s="3">
        <f>SUM(D912,D913,D915)</f>
        <v>62783</v>
      </c>
      <c r="E911" s="63"/>
      <c r="F911" s="63"/>
      <c r="G911" s="68"/>
      <c r="H911" s="572"/>
    </row>
    <row r="912" spans="1:8" s="58" customFormat="1" ht="30" x14ac:dyDescent="0.25">
      <c r="A912" s="82">
        <v>1</v>
      </c>
      <c r="B912" s="64" t="s">
        <v>240</v>
      </c>
      <c r="C912" s="26"/>
      <c r="D912" s="3"/>
      <c r="E912" s="63"/>
      <c r="F912" s="63"/>
      <c r="G912" s="68"/>
      <c r="H912" s="572"/>
    </row>
    <row r="913" spans="1:8" s="58" customFormat="1" ht="45" x14ac:dyDescent="0.25">
      <c r="A913" s="82">
        <v>1</v>
      </c>
      <c r="B913" s="64" t="s">
        <v>241</v>
      </c>
      <c r="C913" s="26"/>
      <c r="D913" s="53">
        <v>50833</v>
      </c>
      <c r="E913" s="63"/>
      <c r="F913" s="63"/>
      <c r="G913" s="68"/>
      <c r="H913" s="572"/>
    </row>
    <row r="914" spans="1:8" s="58" customFormat="1" x14ac:dyDescent="0.25">
      <c r="A914" s="82">
        <v>1</v>
      </c>
      <c r="B914" s="64" t="s">
        <v>237</v>
      </c>
      <c r="C914" s="26"/>
      <c r="D914" s="53">
        <v>13600</v>
      </c>
      <c r="E914" s="63"/>
      <c r="F914" s="63"/>
      <c r="G914" s="68"/>
      <c r="H914" s="572"/>
    </row>
    <row r="915" spans="1:8" s="58" customFormat="1" ht="45" x14ac:dyDescent="0.25">
      <c r="A915" s="82">
        <v>1</v>
      </c>
      <c r="B915" s="64" t="s">
        <v>242</v>
      </c>
      <c r="C915" s="26"/>
      <c r="D915" s="53">
        <v>11950</v>
      </c>
      <c r="E915" s="63"/>
      <c r="F915" s="63"/>
      <c r="G915" s="68"/>
      <c r="H915" s="572"/>
    </row>
    <row r="916" spans="1:8" s="58" customFormat="1" x14ac:dyDescent="0.25">
      <c r="A916" s="82">
        <v>1</v>
      </c>
      <c r="B916" s="64" t="s">
        <v>237</v>
      </c>
      <c r="C916" s="26"/>
      <c r="D916" s="53">
        <v>8000</v>
      </c>
      <c r="E916" s="63"/>
      <c r="F916" s="63"/>
      <c r="G916" s="68"/>
      <c r="H916" s="572"/>
    </row>
    <row r="917" spans="1:8" s="58" customFormat="1" ht="31.5" customHeight="1" x14ac:dyDescent="0.25">
      <c r="A917" s="82">
        <v>1</v>
      </c>
      <c r="B917" s="60" t="s">
        <v>243</v>
      </c>
      <c r="C917" s="26"/>
      <c r="D917" s="3"/>
      <c r="E917" s="63"/>
      <c r="F917" s="63"/>
      <c r="G917" s="68"/>
      <c r="H917" s="572"/>
    </row>
    <row r="918" spans="1:8" s="58" customFormat="1" ht="15.75" customHeight="1" x14ac:dyDescent="0.25">
      <c r="A918" s="82">
        <v>1</v>
      </c>
      <c r="B918" s="60" t="s">
        <v>244</v>
      </c>
      <c r="C918" s="26"/>
      <c r="D918" s="3"/>
      <c r="E918" s="63"/>
      <c r="F918" s="63"/>
      <c r="G918" s="68"/>
      <c r="H918" s="572"/>
    </row>
    <row r="919" spans="1:8" s="58" customFormat="1" ht="15.75" customHeight="1" x14ac:dyDescent="0.25">
      <c r="A919" s="82">
        <v>1</v>
      </c>
      <c r="B919" s="27" t="s">
        <v>245</v>
      </c>
      <c r="C919" s="26"/>
      <c r="D919" s="3"/>
      <c r="E919" s="63"/>
      <c r="F919" s="63"/>
      <c r="G919" s="68"/>
      <c r="H919" s="572"/>
    </row>
    <row r="920" spans="1:8" s="58" customFormat="1" x14ac:dyDescent="0.25">
      <c r="A920" s="82">
        <v>1</v>
      </c>
      <c r="B920" s="28" t="s">
        <v>121</v>
      </c>
      <c r="C920" s="59"/>
      <c r="D920" s="57"/>
      <c r="E920" s="63"/>
      <c r="F920" s="63"/>
      <c r="G920" s="68"/>
      <c r="H920" s="572"/>
    </row>
    <row r="921" spans="1:8" s="58" customFormat="1" x14ac:dyDescent="0.25">
      <c r="A921" s="82">
        <v>1</v>
      </c>
      <c r="B921" s="55" t="s">
        <v>160</v>
      </c>
      <c r="C921" s="59"/>
      <c r="D921" s="91"/>
      <c r="E921" s="63"/>
      <c r="F921" s="63"/>
      <c r="G921" s="68"/>
      <c r="H921" s="572"/>
    </row>
    <row r="922" spans="1:8" ht="30" x14ac:dyDescent="0.25">
      <c r="A922" s="82">
        <v>1</v>
      </c>
      <c r="B922" s="28" t="s">
        <v>122</v>
      </c>
      <c r="C922" s="26"/>
      <c r="D922" s="3">
        <v>10268</v>
      </c>
      <c r="E922" s="3"/>
      <c r="F922" s="3"/>
      <c r="G922" s="3"/>
    </row>
    <row r="923" spans="1:8" s="58" customFormat="1" ht="15.75" customHeight="1" x14ac:dyDescent="0.25">
      <c r="A923" s="82">
        <v>1</v>
      </c>
      <c r="B923" s="28" t="s">
        <v>246</v>
      </c>
      <c r="C923" s="26"/>
      <c r="D923" s="3"/>
      <c r="E923" s="63"/>
      <c r="F923" s="63"/>
      <c r="G923" s="68"/>
      <c r="H923" s="572"/>
    </row>
    <row r="924" spans="1:8" s="58" customFormat="1" x14ac:dyDescent="0.25">
      <c r="A924" s="82">
        <v>1</v>
      </c>
      <c r="B924" s="65"/>
      <c r="C924" s="26"/>
      <c r="D924" s="3"/>
      <c r="E924" s="63"/>
      <c r="F924" s="63"/>
      <c r="G924" s="68"/>
      <c r="H924" s="572"/>
    </row>
    <row r="925" spans="1:8" s="58" customFormat="1" x14ac:dyDescent="0.25">
      <c r="A925" s="82">
        <v>1</v>
      </c>
      <c r="B925" s="66" t="s">
        <v>162</v>
      </c>
      <c r="C925" s="26"/>
      <c r="D925" s="22">
        <f>D902+ROUND(D920*3.2,0)+D922</f>
        <v>74888</v>
      </c>
      <c r="E925" s="63"/>
      <c r="F925" s="63"/>
      <c r="G925" s="68"/>
      <c r="H925" s="572"/>
    </row>
    <row r="926" spans="1:8" s="58" customFormat="1" x14ac:dyDescent="0.25">
      <c r="A926" s="82">
        <v>1</v>
      </c>
      <c r="B926" s="67" t="s">
        <v>161</v>
      </c>
      <c r="C926" s="26"/>
      <c r="D926" s="22">
        <f>SUM(D900,D925)</f>
        <v>184888</v>
      </c>
      <c r="E926" s="63"/>
      <c r="F926" s="63"/>
      <c r="G926" s="68"/>
      <c r="H926" s="572"/>
    </row>
    <row r="927" spans="1:8" x14ac:dyDescent="0.25">
      <c r="A927" s="82">
        <v>1</v>
      </c>
      <c r="B927" s="43" t="s">
        <v>7</v>
      </c>
      <c r="C927" s="604"/>
      <c r="D927" s="604"/>
      <c r="E927" s="3"/>
      <c r="F927" s="3"/>
      <c r="G927" s="3"/>
    </row>
    <row r="928" spans="1:8" x14ac:dyDescent="0.25">
      <c r="A928" s="82">
        <v>1</v>
      </c>
      <c r="B928" s="54" t="s">
        <v>77</v>
      </c>
      <c r="C928" s="604"/>
      <c r="D928" s="604"/>
      <c r="E928" s="3"/>
      <c r="F928" s="3"/>
      <c r="G928" s="3"/>
    </row>
    <row r="929" spans="1:7" x14ac:dyDescent="0.25">
      <c r="A929" s="82">
        <v>1</v>
      </c>
      <c r="B929" s="33" t="s">
        <v>26</v>
      </c>
      <c r="C929" s="2">
        <v>240</v>
      </c>
      <c r="D929" s="3">
        <v>820</v>
      </c>
      <c r="E929" s="72">
        <v>8</v>
      </c>
      <c r="F929" s="3">
        <f>ROUND(G929/C929,0)</f>
        <v>27</v>
      </c>
      <c r="G929" s="3">
        <f>ROUND(D929*E929,0)</f>
        <v>6560</v>
      </c>
    </row>
    <row r="930" spans="1:7" x14ac:dyDescent="0.25">
      <c r="A930" s="82">
        <v>1</v>
      </c>
      <c r="B930" s="33" t="s">
        <v>75</v>
      </c>
      <c r="C930" s="2">
        <v>240</v>
      </c>
      <c r="D930" s="3">
        <v>40</v>
      </c>
      <c r="E930" s="72">
        <v>8</v>
      </c>
      <c r="F930" s="3">
        <f>ROUND(G930/C930,0)</f>
        <v>1</v>
      </c>
      <c r="G930" s="3">
        <f>ROUND(D930*E930,0)</f>
        <v>320</v>
      </c>
    </row>
    <row r="931" spans="1:7" x14ac:dyDescent="0.25">
      <c r="A931" s="82">
        <v>1</v>
      </c>
      <c r="B931" s="33" t="s">
        <v>45</v>
      </c>
      <c r="C931" s="2">
        <v>240</v>
      </c>
      <c r="D931" s="3">
        <v>30</v>
      </c>
      <c r="E931" s="72">
        <v>9</v>
      </c>
      <c r="F931" s="3">
        <f t="shared" ref="F931:F932" si="61">ROUND(G931/C931,0)</f>
        <v>1</v>
      </c>
      <c r="G931" s="3">
        <f t="shared" ref="G931:G932" si="62">ROUND(D931*E931,0)</f>
        <v>270</v>
      </c>
    </row>
    <row r="932" spans="1:7" x14ac:dyDescent="0.25">
      <c r="A932" s="82">
        <v>1</v>
      </c>
      <c r="B932" s="33" t="s">
        <v>57</v>
      </c>
      <c r="C932" s="2">
        <v>240</v>
      </c>
      <c r="D932" s="3">
        <v>10</v>
      </c>
      <c r="E932" s="72">
        <v>10</v>
      </c>
      <c r="F932" s="3">
        <f t="shared" si="61"/>
        <v>0</v>
      </c>
      <c r="G932" s="3">
        <f t="shared" si="62"/>
        <v>100</v>
      </c>
    </row>
    <row r="933" spans="1:7" ht="17.25" customHeight="1" x14ac:dyDescent="0.25">
      <c r="A933" s="82">
        <v>1</v>
      </c>
      <c r="B933" s="34" t="s">
        <v>147</v>
      </c>
      <c r="C933" s="2"/>
      <c r="D933" s="44">
        <f>SUM(D929:D932)</f>
        <v>900</v>
      </c>
      <c r="E933" s="100">
        <f>E930</f>
        <v>8</v>
      </c>
      <c r="F933" s="44">
        <f t="shared" ref="F933:G933" si="63">SUM(F929:F932)</f>
        <v>29</v>
      </c>
      <c r="G933" s="44">
        <f t="shared" si="63"/>
        <v>7250</v>
      </c>
    </row>
    <row r="934" spans="1:7" ht="17.25" customHeight="1" x14ac:dyDescent="0.25">
      <c r="A934" s="82">
        <v>1</v>
      </c>
      <c r="B934" s="346" t="s">
        <v>118</v>
      </c>
      <c r="C934" s="2"/>
      <c r="D934" s="596">
        <f t="shared" ref="D934" si="64">D933</f>
        <v>900</v>
      </c>
      <c r="E934" s="106">
        <f t="shared" ref="E934:G934" si="65">E933</f>
        <v>8</v>
      </c>
      <c r="F934" s="596">
        <f t="shared" si="65"/>
        <v>29</v>
      </c>
      <c r="G934" s="596">
        <f t="shared" si="65"/>
        <v>7250</v>
      </c>
    </row>
    <row r="935" spans="1:7" ht="20.25" customHeight="1" thickBot="1" x14ac:dyDescent="0.3">
      <c r="A935" s="82">
        <v>1</v>
      </c>
      <c r="B935" s="347" t="s">
        <v>10</v>
      </c>
      <c r="C935" s="347"/>
      <c r="D935" s="579"/>
      <c r="E935" s="579"/>
      <c r="F935" s="579"/>
      <c r="G935" s="579"/>
    </row>
    <row r="936" spans="1:7" ht="43.5" x14ac:dyDescent="0.25">
      <c r="A936" s="82">
        <v>1</v>
      </c>
      <c r="B936" s="613" t="s">
        <v>170</v>
      </c>
      <c r="C936" s="614"/>
      <c r="D936" s="569"/>
      <c r="E936" s="569"/>
      <c r="F936" s="569"/>
      <c r="G936" s="569"/>
    </row>
    <row r="937" spans="1:7" x14ac:dyDescent="0.25">
      <c r="A937" s="82">
        <v>1</v>
      </c>
      <c r="B937" s="83" t="s">
        <v>4</v>
      </c>
      <c r="C937" s="94"/>
      <c r="D937" s="3"/>
      <c r="E937" s="615"/>
      <c r="F937" s="3"/>
      <c r="G937" s="3"/>
    </row>
    <row r="938" spans="1:7" x14ac:dyDescent="0.25">
      <c r="A938" s="82">
        <v>1</v>
      </c>
      <c r="B938" s="4" t="s">
        <v>75</v>
      </c>
      <c r="C938" s="108">
        <v>340</v>
      </c>
      <c r="D938" s="3">
        <v>690</v>
      </c>
      <c r="E938" s="616">
        <v>10</v>
      </c>
      <c r="F938" s="3">
        <f t="shared" ref="F938:F949" si="66">ROUND(G938/C938,0)</f>
        <v>20</v>
      </c>
      <c r="G938" s="3">
        <f t="shared" ref="G938:G949" si="67">ROUND(D938*E938,0)</f>
        <v>6900</v>
      </c>
    </row>
    <row r="939" spans="1:7" x14ac:dyDescent="0.25">
      <c r="A939" s="82">
        <v>1</v>
      </c>
      <c r="B939" s="4" t="s">
        <v>58</v>
      </c>
      <c r="C939" s="108">
        <v>340</v>
      </c>
      <c r="D939" s="3">
        <v>46</v>
      </c>
      <c r="E939" s="616">
        <v>9.5</v>
      </c>
      <c r="F939" s="3">
        <f t="shared" si="66"/>
        <v>1</v>
      </c>
      <c r="G939" s="3">
        <f t="shared" si="67"/>
        <v>437</v>
      </c>
    </row>
    <row r="940" spans="1:7" x14ac:dyDescent="0.25">
      <c r="A940" s="82">
        <v>1</v>
      </c>
      <c r="B940" s="4" t="s">
        <v>23</v>
      </c>
      <c r="C940" s="108">
        <v>340</v>
      </c>
      <c r="D940" s="3">
        <v>80</v>
      </c>
      <c r="E940" s="616">
        <v>6.3</v>
      </c>
      <c r="F940" s="3">
        <f t="shared" si="66"/>
        <v>1</v>
      </c>
      <c r="G940" s="3">
        <f t="shared" si="67"/>
        <v>504</v>
      </c>
    </row>
    <row r="941" spans="1:7" x14ac:dyDescent="0.25">
      <c r="A941" s="82">
        <v>1</v>
      </c>
      <c r="B941" s="4" t="s">
        <v>22</v>
      </c>
      <c r="C941" s="108">
        <v>340</v>
      </c>
      <c r="D941" s="3">
        <v>800</v>
      </c>
      <c r="E941" s="616">
        <v>10</v>
      </c>
      <c r="F941" s="3">
        <f t="shared" si="66"/>
        <v>24</v>
      </c>
      <c r="G941" s="3">
        <f t="shared" si="67"/>
        <v>8000</v>
      </c>
    </row>
    <row r="942" spans="1:7" x14ac:dyDescent="0.25">
      <c r="A942" s="82">
        <v>1</v>
      </c>
      <c r="B942" s="4" t="s">
        <v>57</v>
      </c>
      <c r="C942" s="108">
        <v>340</v>
      </c>
      <c r="D942" s="3">
        <v>720</v>
      </c>
      <c r="E942" s="616">
        <v>8.5</v>
      </c>
      <c r="F942" s="3">
        <f t="shared" si="66"/>
        <v>18</v>
      </c>
      <c r="G942" s="3">
        <f t="shared" si="67"/>
        <v>6120</v>
      </c>
    </row>
    <row r="943" spans="1:7" x14ac:dyDescent="0.25">
      <c r="A943" s="82">
        <v>1</v>
      </c>
      <c r="B943" s="4" t="s">
        <v>34</v>
      </c>
      <c r="C943" s="108">
        <v>340</v>
      </c>
      <c r="D943" s="3">
        <v>120</v>
      </c>
      <c r="E943" s="616">
        <v>11</v>
      </c>
      <c r="F943" s="3">
        <f t="shared" si="66"/>
        <v>4</v>
      </c>
      <c r="G943" s="3">
        <f t="shared" si="67"/>
        <v>1320</v>
      </c>
    </row>
    <row r="944" spans="1:7" x14ac:dyDescent="0.25">
      <c r="A944" s="82">
        <v>1</v>
      </c>
      <c r="B944" s="4" t="s">
        <v>14</v>
      </c>
      <c r="C944" s="108">
        <v>340</v>
      </c>
      <c r="D944" s="3">
        <v>320</v>
      </c>
      <c r="E944" s="616">
        <v>10.199999999999999</v>
      </c>
      <c r="F944" s="3">
        <f t="shared" si="66"/>
        <v>10</v>
      </c>
      <c r="G944" s="3">
        <f t="shared" si="67"/>
        <v>3264</v>
      </c>
    </row>
    <row r="945" spans="1:8" x14ac:dyDescent="0.25">
      <c r="A945" s="82">
        <v>1</v>
      </c>
      <c r="B945" s="4" t="s">
        <v>21</v>
      </c>
      <c r="C945" s="108">
        <v>340</v>
      </c>
      <c r="D945" s="3">
        <v>400</v>
      </c>
      <c r="E945" s="616">
        <v>9</v>
      </c>
      <c r="F945" s="3">
        <f t="shared" si="66"/>
        <v>11</v>
      </c>
      <c r="G945" s="3">
        <f t="shared" si="67"/>
        <v>3600</v>
      </c>
    </row>
    <row r="946" spans="1:8" x14ac:dyDescent="0.25">
      <c r="A946" s="82">
        <v>1</v>
      </c>
      <c r="B946" s="4" t="s">
        <v>12</v>
      </c>
      <c r="C946" s="108">
        <v>340</v>
      </c>
      <c r="D946" s="3">
        <v>139</v>
      </c>
      <c r="E946" s="616">
        <v>8.1999999999999993</v>
      </c>
      <c r="F946" s="3">
        <f t="shared" si="66"/>
        <v>3</v>
      </c>
      <c r="G946" s="3">
        <f t="shared" si="67"/>
        <v>1140</v>
      </c>
    </row>
    <row r="947" spans="1:8" x14ac:dyDescent="0.25">
      <c r="A947" s="82">
        <v>1</v>
      </c>
      <c r="B947" s="405" t="s">
        <v>62</v>
      </c>
      <c r="C947" s="108">
        <v>340</v>
      </c>
      <c r="D947" s="3">
        <v>173</v>
      </c>
      <c r="E947" s="616">
        <v>10</v>
      </c>
      <c r="F947" s="3">
        <f t="shared" si="66"/>
        <v>5</v>
      </c>
      <c r="G947" s="3">
        <f t="shared" si="67"/>
        <v>1730</v>
      </c>
    </row>
    <row r="948" spans="1:8" x14ac:dyDescent="0.25">
      <c r="A948" s="82">
        <v>1</v>
      </c>
      <c r="B948" s="405" t="s">
        <v>31</v>
      </c>
      <c r="C948" s="108">
        <v>340</v>
      </c>
      <c r="D948" s="3">
        <v>370</v>
      </c>
      <c r="E948" s="616">
        <v>9</v>
      </c>
      <c r="F948" s="3">
        <f t="shared" si="66"/>
        <v>10</v>
      </c>
      <c r="G948" s="3">
        <f t="shared" si="67"/>
        <v>3330</v>
      </c>
    </row>
    <row r="949" spans="1:8" x14ac:dyDescent="0.25">
      <c r="A949" s="82">
        <v>1</v>
      </c>
      <c r="B949" s="617" t="s">
        <v>63</v>
      </c>
      <c r="C949" s="108">
        <v>340</v>
      </c>
      <c r="D949" s="3">
        <v>150</v>
      </c>
      <c r="E949" s="616">
        <v>11.5</v>
      </c>
      <c r="F949" s="3">
        <f t="shared" si="66"/>
        <v>5</v>
      </c>
      <c r="G949" s="3">
        <f t="shared" si="67"/>
        <v>1725</v>
      </c>
    </row>
    <row r="950" spans="1:8" s="82" customFormat="1" ht="14.25" x14ac:dyDescent="0.2">
      <c r="A950" s="82">
        <v>1</v>
      </c>
      <c r="B950" s="618" t="s">
        <v>5</v>
      </c>
      <c r="C950" s="109"/>
      <c r="D950" s="22">
        <f>SUM(D938:D949)</f>
        <v>4008</v>
      </c>
      <c r="E950" s="21">
        <f>G950/D950</f>
        <v>9.4985029940119752</v>
      </c>
      <c r="F950" s="22">
        <f>SUM(F938:F949)</f>
        <v>112</v>
      </c>
      <c r="G950" s="22">
        <f>SUM(G938:G949)</f>
        <v>38070</v>
      </c>
      <c r="H950" s="554"/>
    </row>
    <row r="951" spans="1:8" s="58" customFormat="1" ht="18.75" customHeight="1" x14ac:dyDescent="0.25">
      <c r="A951" s="82">
        <v>1</v>
      </c>
      <c r="B951" s="25" t="s">
        <v>227</v>
      </c>
      <c r="C951" s="25"/>
      <c r="D951" s="89"/>
      <c r="E951" s="57"/>
      <c r="F951" s="57"/>
      <c r="G951" s="57"/>
      <c r="H951" s="572"/>
    </row>
    <row r="952" spans="1:8" s="58" customFormat="1" x14ac:dyDescent="0.25">
      <c r="A952" s="82">
        <v>1</v>
      </c>
      <c r="B952" s="27" t="s">
        <v>331</v>
      </c>
      <c r="C952" s="59"/>
      <c r="D952" s="57">
        <f>SUM(D954,D955,D956,D957)+D953/2.7</f>
        <v>63638.888888888891</v>
      </c>
      <c r="E952" s="57"/>
      <c r="F952" s="57"/>
      <c r="G952" s="57"/>
      <c r="H952" s="572"/>
    </row>
    <row r="953" spans="1:8" s="58" customFormat="1" x14ac:dyDescent="0.25">
      <c r="A953" s="82">
        <v>1</v>
      </c>
      <c r="B953" s="27" t="s">
        <v>327</v>
      </c>
      <c r="C953" s="30"/>
      <c r="D953" s="3">
        <f>2425+2000</f>
        <v>4425</v>
      </c>
      <c r="E953" s="30"/>
      <c r="F953" s="30"/>
      <c r="G953" s="30"/>
      <c r="H953" s="572"/>
    </row>
    <row r="954" spans="1:8" s="58" customFormat="1" x14ac:dyDescent="0.25">
      <c r="A954" s="82">
        <v>1</v>
      </c>
      <c r="B954" s="60" t="s">
        <v>228</v>
      </c>
      <c r="C954" s="59"/>
      <c r="D954" s="57"/>
      <c r="E954" s="57"/>
      <c r="F954" s="57"/>
      <c r="G954" s="57"/>
      <c r="H954" s="572"/>
    </row>
    <row r="955" spans="1:8" s="58" customFormat="1" ht="36" customHeight="1" x14ac:dyDescent="0.25">
      <c r="A955" s="82">
        <v>1</v>
      </c>
      <c r="B955" s="60" t="s">
        <v>229</v>
      </c>
      <c r="C955" s="59"/>
      <c r="D955" s="3">
        <v>6000</v>
      </c>
      <c r="E955" s="3"/>
      <c r="F955" s="57"/>
      <c r="G955" s="57"/>
      <c r="H955" s="572"/>
    </row>
    <row r="956" spans="1:8" s="58" customFormat="1" ht="30" x14ac:dyDescent="0.25">
      <c r="A956" s="82">
        <v>1</v>
      </c>
      <c r="B956" s="60" t="s">
        <v>230</v>
      </c>
      <c r="C956" s="59"/>
      <c r="D956" s="3"/>
      <c r="E956" s="3"/>
      <c r="F956" s="57"/>
      <c r="G956" s="57"/>
      <c r="H956" s="572"/>
    </row>
    <row r="957" spans="1:8" s="58" customFormat="1" x14ac:dyDescent="0.25">
      <c r="A957" s="82">
        <v>1</v>
      </c>
      <c r="B957" s="27" t="s">
        <v>231</v>
      </c>
      <c r="C957" s="59"/>
      <c r="D957" s="3">
        <v>56000</v>
      </c>
      <c r="E957" s="3"/>
      <c r="F957" s="57"/>
      <c r="G957" s="57"/>
      <c r="H957" s="572"/>
    </row>
    <row r="958" spans="1:8" s="58" customFormat="1" ht="45" x14ac:dyDescent="0.25">
      <c r="A958" s="82">
        <v>1</v>
      </c>
      <c r="B958" s="27" t="s">
        <v>326</v>
      </c>
      <c r="C958" s="59"/>
      <c r="D958" s="17">
        <v>3159</v>
      </c>
      <c r="E958" s="57"/>
      <c r="F958" s="57"/>
      <c r="G958" s="57"/>
      <c r="H958" s="572"/>
    </row>
    <row r="959" spans="1:8" s="82" customFormat="1" x14ac:dyDescent="0.25">
      <c r="A959" s="82">
        <v>1</v>
      </c>
      <c r="B959" s="28" t="s">
        <v>121</v>
      </c>
      <c r="C959" s="26"/>
      <c r="D959" s="3">
        <f>D960+D961</f>
        <v>39999.882352941175</v>
      </c>
      <c r="E959" s="3"/>
      <c r="F959" s="57"/>
      <c r="G959" s="22"/>
      <c r="H959" s="554"/>
    </row>
    <row r="960" spans="1:8" s="82" customFormat="1" x14ac:dyDescent="0.25">
      <c r="A960" s="82">
        <v>1</v>
      </c>
      <c r="B960" s="28" t="s">
        <v>298</v>
      </c>
      <c r="C960" s="56"/>
      <c r="D960" s="3">
        <v>35294</v>
      </c>
      <c r="E960" s="3"/>
      <c r="F960" s="57"/>
      <c r="G960" s="22"/>
      <c r="H960" s="554"/>
    </row>
    <row r="961" spans="1:8" s="82" customFormat="1" x14ac:dyDescent="0.25">
      <c r="A961" s="82">
        <v>1</v>
      </c>
      <c r="B961" s="28" t="s">
        <v>300</v>
      </c>
      <c r="C961" s="56"/>
      <c r="D961" s="17">
        <f>D962/8.5</f>
        <v>4705.8823529411766</v>
      </c>
      <c r="E961" s="3"/>
      <c r="F961" s="57"/>
      <c r="G961" s="22"/>
      <c r="H961" s="554"/>
    </row>
    <row r="962" spans="1:8" s="58" customFormat="1" x14ac:dyDescent="0.25">
      <c r="A962" s="82">
        <v>1</v>
      </c>
      <c r="B962" s="55" t="s">
        <v>299</v>
      </c>
      <c r="C962" s="490"/>
      <c r="D962" s="3">
        <v>40000</v>
      </c>
      <c r="E962" s="3"/>
      <c r="F962" s="57"/>
      <c r="G962" s="57"/>
      <c r="H962" s="572"/>
    </row>
    <row r="963" spans="1:8" s="58" customFormat="1" ht="15.75" customHeight="1" x14ac:dyDescent="0.25">
      <c r="A963" s="82">
        <v>1</v>
      </c>
      <c r="B963" s="61" t="s">
        <v>232</v>
      </c>
      <c r="C963" s="62"/>
      <c r="D963" s="59">
        <f>D952+ROUND(D960*3.2,0)+D962/3.9</f>
        <v>186836.29914529913</v>
      </c>
      <c r="E963" s="63"/>
      <c r="F963" s="63"/>
      <c r="G963" s="68"/>
      <c r="H963" s="572"/>
    </row>
    <row r="964" spans="1:8" s="58" customFormat="1" ht="15.75" customHeight="1" x14ac:dyDescent="0.25">
      <c r="A964" s="82">
        <v>1</v>
      </c>
      <c r="B964" s="25" t="s">
        <v>163</v>
      </c>
      <c r="C964" s="26"/>
      <c r="D964" s="3"/>
      <c r="E964" s="63"/>
      <c r="F964" s="63"/>
      <c r="G964" s="68"/>
      <c r="H964" s="572"/>
    </row>
    <row r="965" spans="1:8" s="58" customFormat="1" ht="15.75" customHeight="1" x14ac:dyDescent="0.25">
      <c r="A965" s="82">
        <v>1</v>
      </c>
      <c r="B965" s="27" t="s">
        <v>123</v>
      </c>
      <c r="C965" s="26"/>
      <c r="D965" s="3">
        <f>SUM(D966,D967,D974,D980,D981,D982)</f>
        <v>31305</v>
      </c>
      <c r="E965" s="63"/>
      <c r="F965" s="63"/>
      <c r="G965" s="68"/>
      <c r="H965" s="572"/>
    </row>
    <row r="966" spans="1:8" s="58" customFormat="1" ht="15.75" customHeight="1" x14ac:dyDescent="0.25">
      <c r="A966" s="82">
        <v>1</v>
      </c>
      <c r="B966" s="27" t="s">
        <v>228</v>
      </c>
      <c r="C966" s="26"/>
      <c r="D966" s="3"/>
      <c r="E966" s="63"/>
      <c r="F966" s="63"/>
      <c r="G966" s="68"/>
      <c r="H966" s="572"/>
    </row>
    <row r="967" spans="1:8" s="58" customFormat="1" ht="15.75" customHeight="1" x14ac:dyDescent="0.25">
      <c r="A967" s="82">
        <v>1</v>
      </c>
      <c r="B967" s="60" t="s">
        <v>233</v>
      </c>
      <c r="C967" s="26"/>
      <c r="D967" s="3">
        <f>D968+D969+D970+D972</f>
        <v>9470</v>
      </c>
      <c r="E967" s="63"/>
      <c r="F967" s="63"/>
      <c r="G967" s="68"/>
      <c r="H967" s="572"/>
    </row>
    <row r="968" spans="1:8" s="58" customFormat="1" ht="19.5" customHeight="1" x14ac:dyDescent="0.25">
      <c r="A968" s="82">
        <v>1</v>
      </c>
      <c r="B968" s="64" t="s">
        <v>234</v>
      </c>
      <c r="C968" s="26"/>
      <c r="D968" s="57">
        <v>7090</v>
      </c>
      <c r="E968" s="63"/>
      <c r="F968" s="63"/>
      <c r="G968" s="68"/>
      <c r="H968" s="572"/>
    </row>
    <row r="969" spans="1:8" s="58" customFormat="1" ht="15.75" customHeight="1" x14ac:dyDescent="0.25">
      <c r="A969" s="82">
        <v>1</v>
      </c>
      <c r="B969" s="64" t="s">
        <v>235</v>
      </c>
      <c r="C969" s="26"/>
      <c r="D969" s="57">
        <v>2127</v>
      </c>
      <c r="E969" s="63"/>
      <c r="F969" s="63"/>
      <c r="G969" s="68"/>
      <c r="H969" s="572"/>
    </row>
    <row r="970" spans="1:8" s="58" customFormat="1" ht="30.75" customHeight="1" x14ac:dyDescent="0.25">
      <c r="A970" s="82">
        <v>1</v>
      </c>
      <c r="B970" s="64" t="s">
        <v>236</v>
      </c>
      <c r="C970" s="26"/>
      <c r="D970" s="57"/>
      <c r="E970" s="63"/>
      <c r="F970" s="63"/>
      <c r="G970" s="68"/>
      <c r="H970" s="572"/>
    </row>
    <row r="971" spans="1:8" s="58" customFormat="1" x14ac:dyDescent="0.25">
      <c r="A971" s="82">
        <v>1</v>
      </c>
      <c r="B971" s="64" t="s">
        <v>237</v>
      </c>
      <c r="C971" s="26"/>
      <c r="D971" s="57"/>
      <c r="E971" s="63"/>
      <c r="F971" s="63"/>
      <c r="G971" s="68"/>
      <c r="H971" s="572"/>
    </row>
    <row r="972" spans="1:8" s="58" customFormat="1" ht="30" x14ac:dyDescent="0.25">
      <c r="A972" s="82">
        <v>1</v>
      </c>
      <c r="B972" s="64" t="s">
        <v>238</v>
      </c>
      <c r="C972" s="26"/>
      <c r="D972" s="57">
        <v>253</v>
      </c>
      <c r="E972" s="63"/>
      <c r="F972" s="63"/>
      <c r="G972" s="68"/>
      <c r="H972" s="572"/>
    </row>
    <row r="973" spans="1:8" s="58" customFormat="1" x14ac:dyDescent="0.25">
      <c r="A973" s="82">
        <v>1</v>
      </c>
      <c r="B973" s="64" t="s">
        <v>237</v>
      </c>
      <c r="C973" s="26"/>
      <c r="D973" s="91">
        <v>22</v>
      </c>
      <c r="E973" s="63"/>
      <c r="F973" s="63"/>
      <c r="G973" s="68"/>
      <c r="H973" s="572"/>
    </row>
    <row r="974" spans="1:8" s="58" customFormat="1" ht="30" customHeight="1" x14ac:dyDescent="0.25">
      <c r="A974" s="82">
        <v>1</v>
      </c>
      <c r="B974" s="60" t="s">
        <v>239</v>
      </c>
      <c r="C974" s="26"/>
      <c r="D974" s="3">
        <f>SUM(D975,D976,D978)</f>
        <v>21835</v>
      </c>
      <c r="E974" s="63"/>
      <c r="F974" s="63"/>
      <c r="G974" s="68"/>
      <c r="H974" s="572"/>
    </row>
    <row r="975" spans="1:8" s="58" customFormat="1" ht="30" x14ac:dyDescent="0.25">
      <c r="A975" s="82">
        <v>1</v>
      </c>
      <c r="B975" s="64" t="s">
        <v>240</v>
      </c>
      <c r="C975" s="26"/>
      <c r="D975" s="3">
        <v>2835</v>
      </c>
      <c r="E975" s="63"/>
      <c r="F975" s="63"/>
      <c r="G975" s="68"/>
      <c r="H975" s="572"/>
    </row>
    <row r="976" spans="1:8" s="58" customFormat="1" ht="45" x14ac:dyDescent="0.25">
      <c r="A976" s="82">
        <v>1</v>
      </c>
      <c r="B976" s="64" t="s">
        <v>241</v>
      </c>
      <c r="C976" s="26"/>
      <c r="D976" s="53">
        <v>16000</v>
      </c>
      <c r="E976" s="63"/>
      <c r="F976" s="63"/>
      <c r="G976" s="68"/>
      <c r="H976" s="572"/>
    </row>
    <row r="977" spans="1:8" s="58" customFormat="1" x14ac:dyDescent="0.25">
      <c r="A977" s="82">
        <v>1</v>
      </c>
      <c r="B977" s="64" t="s">
        <v>237</v>
      </c>
      <c r="C977" s="26"/>
      <c r="D977" s="53">
        <v>3002</v>
      </c>
      <c r="E977" s="63"/>
      <c r="F977" s="63"/>
      <c r="G977" s="68"/>
      <c r="H977" s="572"/>
    </row>
    <row r="978" spans="1:8" s="58" customFormat="1" ht="45" x14ac:dyDescent="0.25">
      <c r="A978" s="82">
        <v>1</v>
      </c>
      <c r="B978" s="64" t="s">
        <v>242</v>
      </c>
      <c r="C978" s="26"/>
      <c r="D978" s="53">
        <v>3000</v>
      </c>
      <c r="E978" s="63"/>
      <c r="F978" s="63"/>
      <c r="G978" s="68"/>
      <c r="H978" s="572"/>
    </row>
    <row r="979" spans="1:8" s="58" customFormat="1" x14ac:dyDescent="0.25">
      <c r="A979" s="82">
        <v>1</v>
      </c>
      <c r="B979" s="64" t="s">
        <v>237</v>
      </c>
      <c r="C979" s="26"/>
      <c r="D979" s="53">
        <v>2000</v>
      </c>
      <c r="E979" s="63"/>
      <c r="F979" s="63"/>
      <c r="G979" s="68"/>
      <c r="H979" s="572"/>
    </row>
    <row r="980" spans="1:8" s="58" customFormat="1" ht="31.5" customHeight="1" x14ac:dyDescent="0.25">
      <c r="A980" s="82">
        <v>1</v>
      </c>
      <c r="B980" s="60" t="s">
        <v>243</v>
      </c>
      <c r="C980" s="26"/>
      <c r="D980" s="3"/>
      <c r="E980" s="63"/>
      <c r="F980" s="63"/>
      <c r="G980" s="68"/>
      <c r="H980" s="572"/>
    </row>
    <row r="981" spans="1:8" s="58" customFormat="1" ht="33.75" customHeight="1" x14ac:dyDescent="0.25">
      <c r="A981" s="82">
        <v>1</v>
      </c>
      <c r="B981" s="60" t="s">
        <v>244</v>
      </c>
      <c r="C981" s="26"/>
      <c r="D981" s="3"/>
      <c r="E981" s="63"/>
      <c r="F981" s="63"/>
      <c r="G981" s="68"/>
      <c r="H981" s="572"/>
    </row>
    <row r="982" spans="1:8" s="58" customFormat="1" ht="15.75" customHeight="1" x14ac:dyDescent="0.25">
      <c r="A982" s="82">
        <v>1</v>
      </c>
      <c r="B982" s="27" t="s">
        <v>245</v>
      </c>
      <c r="C982" s="26"/>
      <c r="D982" s="3"/>
      <c r="E982" s="63"/>
      <c r="F982" s="63"/>
      <c r="G982" s="68"/>
      <c r="H982" s="572"/>
    </row>
    <row r="983" spans="1:8" s="58" customFormat="1" x14ac:dyDescent="0.25">
      <c r="A983" s="82">
        <v>1</v>
      </c>
      <c r="B983" s="28" t="s">
        <v>121</v>
      </c>
      <c r="C983" s="59"/>
      <c r="D983" s="57"/>
      <c r="E983" s="63"/>
      <c r="F983" s="63"/>
      <c r="G983" s="68"/>
      <c r="H983" s="572"/>
    </row>
    <row r="984" spans="1:8" s="58" customFormat="1" x14ac:dyDescent="0.25">
      <c r="A984" s="82">
        <v>1</v>
      </c>
      <c r="B984" s="55" t="s">
        <v>160</v>
      </c>
      <c r="C984" s="59"/>
      <c r="D984" s="91"/>
      <c r="E984" s="63"/>
      <c r="F984" s="63"/>
      <c r="G984" s="68"/>
      <c r="H984" s="572"/>
    </row>
    <row r="985" spans="1:8" s="82" customFormat="1" ht="30" x14ac:dyDescent="0.25">
      <c r="A985" s="82">
        <v>1</v>
      </c>
      <c r="B985" s="28" t="s">
        <v>122</v>
      </c>
      <c r="C985" s="26"/>
      <c r="D985" s="3">
        <v>16000</v>
      </c>
      <c r="E985" s="21"/>
      <c r="F985" s="22"/>
      <c r="G985" s="22"/>
      <c r="H985" s="554"/>
    </row>
    <row r="986" spans="1:8" s="58" customFormat="1" ht="15.75" customHeight="1" x14ac:dyDescent="0.25">
      <c r="A986" s="82">
        <v>1</v>
      </c>
      <c r="B986" s="28" t="s">
        <v>246</v>
      </c>
      <c r="C986" s="26"/>
      <c r="D986" s="3"/>
      <c r="E986" s="63"/>
      <c r="F986" s="63"/>
      <c r="G986" s="68"/>
      <c r="H986" s="572"/>
    </row>
    <row r="987" spans="1:8" s="58" customFormat="1" x14ac:dyDescent="0.25">
      <c r="A987" s="82">
        <v>1</v>
      </c>
      <c r="B987" s="65"/>
      <c r="C987" s="26"/>
      <c r="D987" s="3"/>
      <c r="E987" s="63"/>
      <c r="F987" s="63"/>
      <c r="G987" s="68"/>
      <c r="H987" s="572"/>
    </row>
    <row r="988" spans="1:8" s="58" customFormat="1" x14ac:dyDescent="0.25">
      <c r="A988" s="82">
        <v>1</v>
      </c>
      <c r="B988" s="66" t="s">
        <v>162</v>
      </c>
      <c r="C988" s="26"/>
      <c r="D988" s="22">
        <f>D965+ROUND(D983*3.2,0)+D985</f>
        <v>47305</v>
      </c>
      <c r="E988" s="63"/>
      <c r="F988" s="63"/>
      <c r="G988" s="68"/>
      <c r="H988" s="572"/>
    </row>
    <row r="989" spans="1:8" s="58" customFormat="1" x14ac:dyDescent="0.25">
      <c r="A989" s="82">
        <v>1</v>
      </c>
      <c r="B989" s="67" t="s">
        <v>161</v>
      </c>
      <c r="C989" s="26"/>
      <c r="D989" s="22">
        <f>SUM(D963,D988)</f>
        <v>234141.29914529913</v>
      </c>
      <c r="E989" s="63"/>
      <c r="F989" s="63"/>
      <c r="G989" s="68"/>
      <c r="H989" s="572"/>
    </row>
    <row r="990" spans="1:8" s="58" customFormat="1" x14ac:dyDescent="0.25">
      <c r="A990" s="82">
        <v>1</v>
      </c>
      <c r="B990" s="646" t="s">
        <v>124</v>
      </c>
      <c r="C990" s="56"/>
      <c r="D990" s="335">
        <f>SUM(D991:D1002)</f>
        <v>1255</v>
      </c>
      <c r="E990" s="63"/>
      <c r="F990" s="63"/>
      <c r="G990" s="22"/>
      <c r="H990" s="572"/>
    </row>
    <row r="991" spans="1:8" s="58" customFormat="1" x14ac:dyDescent="0.25">
      <c r="A991" s="82">
        <v>1</v>
      </c>
      <c r="B991" s="28" t="s">
        <v>343</v>
      </c>
      <c r="C991" s="56"/>
      <c r="D991" s="3">
        <v>25</v>
      </c>
      <c r="E991" s="63"/>
      <c r="F991" s="63"/>
      <c r="G991" s="22"/>
      <c r="H991" s="572"/>
    </row>
    <row r="992" spans="1:8" s="58" customFormat="1" x14ac:dyDescent="0.25">
      <c r="A992" s="82">
        <v>1</v>
      </c>
      <c r="B992" s="28" t="s">
        <v>19</v>
      </c>
      <c r="C992" s="56"/>
      <c r="D992" s="3">
        <v>550</v>
      </c>
      <c r="E992" s="63"/>
      <c r="F992" s="63"/>
      <c r="G992" s="22"/>
      <c r="H992" s="572"/>
    </row>
    <row r="993" spans="1:8" s="58" customFormat="1" ht="30" x14ac:dyDescent="0.25">
      <c r="A993" s="82">
        <v>1</v>
      </c>
      <c r="B993" s="28" t="s">
        <v>30</v>
      </c>
      <c r="C993" s="56"/>
      <c r="D993" s="3"/>
      <c r="E993" s="63"/>
      <c r="F993" s="63"/>
      <c r="G993" s="22"/>
      <c r="H993" s="572"/>
    </row>
    <row r="994" spans="1:8" s="58" customFormat="1" x14ac:dyDescent="0.25">
      <c r="A994" s="82">
        <v>1</v>
      </c>
      <c r="B994" s="28" t="s">
        <v>32</v>
      </c>
      <c r="C994" s="56"/>
      <c r="D994" s="3">
        <v>360</v>
      </c>
      <c r="E994" s="63"/>
      <c r="F994" s="63"/>
      <c r="G994" s="22"/>
      <c r="H994" s="572"/>
    </row>
    <row r="995" spans="1:8" s="58" customFormat="1" x14ac:dyDescent="0.25">
      <c r="A995" s="82">
        <v>1</v>
      </c>
      <c r="B995" s="28" t="s">
        <v>125</v>
      </c>
      <c r="C995" s="56"/>
      <c r="D995" s="3">
        <v>30</v>
      </c>
      <c r="E995" s="63"/>
      <c r="F995" s="63"/>
      <c r="G995" s="22"/>
      <c r="H995" s="572"/>
    </row>
    <row r="996" spans="1:8" s="58" customFormat="1" x14ac:dyDescent="0.25">
      <c r="A996" s="82">
        <v>1</v>
      </c>
      <c r="B996" s="28" t="s">
        <v>276</v>
      </c>
      <c r="C996" s="56"/>
      <c r="D996" s="3">
        <v>60</v>
      </c>
      <c r="E996" s="63"/>
      <c r="F996" s="63"/>
      <c r="G996" s="22"/>
      <c r="H996" s="572"/>
    </row>
    <row r="997" spans="1:8" s="58" customFormat="1" x14ac:dyDescent="0.25">
      <c r="A997" s="82">
        <v>1</v>
      </c>
      <c r="B997" s="28" t="s">
        <v>18</v>
      </c>
      <c r="C997" s="56"/>
      <c r="D997" s="3">
        <v>50</v>
      </c>
      <c r="E997" s="63"/>
      <c r="F997" s="63"/>
      <c r="G997" s="22"/>
      <c r="H997" s="572"/>
    </row>
    <row r="998" spans="1:8" s="58" customFormat="1" x14ac:dyDescent="0.25">
      <c r="A998" s="82">
        <v>1</v>
      </c>
      <c r="B998" s="28" t="s">
        <v>16</v>
      </c>
      <c r="C998" s="56"/>
      <c r="D998" s="3">
        <v>70</v>
      </c>
      <c r="E998" s="63"/>
      <c r="F998" s="63"/>
      <c r="G998" s="22"/>
      <c r="H998" s="572"/>
    </row>
    <row r="999" spans="1:8" s="58" customFormat="1" ht="30" x14ac:dyDescent="0.25">
      <c r="A999" s="82">
        <v>1</v>
      </c>
      <c r="B999" s="28" t="s">
        <v>277</v>
      </c>
      <c r="C999" s="56"/>
      <c r="D999" s="3">
        <v>10</v>
      </c>
      <c r="E999" s="63"/>
      <c r="F999" s="63"/>
      <c r="G999" s="68"/>
      <c r="H999" s="572"/>
    </row>
    <row r="1000" spans="1:8" x14ac:dyDescent="0.25">
      <c r="A1000" s="82">
        <v>1</v>
      </c>
      <c r="B1000" s="28" t="s">
        <v>253</v>
      </c>
      <c r="C1000" s="56"/>
      <c r="D1000" s="3">
        <v>10</v>
      </c>
      <c r="E1000" s="63"/>
      <c r="F1000" s="63"/>
      <c r="G1000" s="93"/>
    </row>
    <row r="1001" spans="1:8" x14ac:dyDescent="0.25">
      <c r="A1001" s="82">
        <v>1</v>
      </c>
      <c r="B1001" s="28" t="s">
        <v>172</v>
      </c>
      <c r="C1001" s="56"/>
      <c r="D1001" s="3">
        <v>20</v>
      </c>
      <c r="E1001" s="63"/>
      <c r="F1001" s="63"/>
      <c r="G1001" s="619"/>
    </row>
    <row r="1002" spans="1:8" s="58" customFormat="1" x14ac:dyDescent="0.25">
      <c r="A1002" s="82">
        <v>1</v>
      </c>
      <c r="B1002" s="28" t="s">
        <v>250</v>
      </c>
      <c r="C1002" s="56"/>
      <c r="D1002" s="3">
        <v>70</v>
      </c>
      <c r="E1002" s="63"/>
      <c r="F1002" s="63"/>
      <c r="G1002" s="68"/>
      <c r="H1002" s="572"/>
    </row>
    <row r="1003" spans="1:8" s="82" customFormat="1" ht="15.75" customHeight="1" x14ac:dyDescent="0.25">
      <c r="A1003" s="82">
        <v>1</v>
      </c>
      <c r="B1003" s="29" t="s">
        <v>7</v>
      </c>
      <c r="C1003" s="3"/>
      <c r="D1003" s="60"/>
      <c r="E1003" s="60"/>
      <c r="F1003" s="60"/>
      <c r="G1003" s="3"/>
      <c r="H1003" s="554"/>
    </row>
    <row r="1004" spans="1:8" s="82" customFormat="1" ht="15.75" customHeight="1" x14ac:dyDescent="0.25">
      <c r="A1004" s="82">
        <v>1</v>
      </c>
      <c r="B1004" s="43" t="s">
        <v>145</v>
      </c>
      <c r="C1004" s="60"/>
      <c r="D1004" s="510"/>
      <c r="E1004" s="60"/>
      <c r="F1004" s="510"/>
      <c r="G1004" s="3"/>
      <c r="H1004" s="554"/>
    </row>
    <row r="1005" spans="1:8" s="82" customFormat="1" ht="15.75" customHeight="1" x14ac:dyDescent="0.25">
      <c r="A1005" s="82">
        <v>1</v>
      </c>
      <c r="B1005" s="32" t="s">
        <v>8</v>
      </c>
      <c r="C1005" s="60">
        <v>300</v>
      </c>
      <c r="D1005" s="3">
        <v>20</v>
      </c>
      <c r="E1005" s="70">
        <v>6</v>
      </c>
      <c r="F1005" s="3">
        <f t="shared" ref="F1005:F1009" si="68">ROUND(G1005/C1005,0)</f>
        <v>0</v>
      </c>
      <c r="G1005" s="3">
        <f t="shared" ref="G1005:G1009" si="69">ROUND(D1005*E1005,0)</f>
        <v>120</v>
      </c>
      <c r="H1005" s="554"/>
    </row>
    <row r="1006" spans="1:8" s="82" customFormat="1" ht="15.75" customHeight="1" x14ac:dyDescent="0.25">
      <c r="A1006" s="82">
        <v>1</v>
      </c>
      <c r="B1006" s="32" t="s">
        <v>57</v>
      </c>
      <c r="C1006" s="60">
        <v>300</v>
      </c>
      <c r="D1006" s="3">
        <v>70</v>
      </c>
      <c r="E1006" s="70">
        <v>7</v>
      </c>
      <c r="F1006" s="3">
        <f t="shared" si="68"/>
        <v>2</v>
      </c>
      <c r="G1006" s="3">
        <f t="shared" si="69"/>
        <v>490</v>
      </c>
      <c r="H1006" s="554"/>
    </row>
    <row r="1007" spans="1:8" s="82" customFormat="1" ht="15.75" customHeight="1" x14ac:dyDescent="0.25">
      <c r="A1007" s="82">
        <v>1</v>
      </c>
      <c r="B1007" s="32" t="s">
        <v>21</v>
      </c>
      <c r="C1007" s="60">
        <v>300</v>
      </c>
      <c r="D1007" s="3">
        <v>50</v>
      </c>
      <c r="E1007" s="70">
        <v>7</v>
      </c>
      <c r="F1007" s="3">
        <f t="shared" si="68"/>
        <v>1</v>
      </c>
      <c r="G1007" s="3">
        <f t="shared" si="69"/>
        <v>350</v>
      </c>
      <c r="H1007" s="554"/>
    </row>
    <row r="1008" spans="1:8" s="82" customFormat="1" ht="17.25" customHeight="1" x14ac:dyDescent="0.25">
      <c r="A1008" s="82">
        <v>1</v>
      </c>
      <c r="B1008" s="32" t="s">
        <v>45</v>
      </c>
      <c r="C1008" s="60">
        <v>300</v>
      </c>
      <c r="D1008" s="3">
        <v>50</v>
      </c>
      <c r="E1008" s="70">
        <v>6</v>
      </c>
      <c r="F1008" s="3">
        <f t="shared" si="68"/>
        <v>1</v>
      </c>
      <c r="G1008" s="3">
        <f t="shared" si="69"/>
        <v>300</v>
      </c>
      <c r="H1008" s="554"/>
    </row>
    <row r="1009" spans="1:8" s="82" customFormat="1" ht="16.5" customHeight="1" x14ac:dyDescent="0.25">
      <c r="A1009" s="82">
        <v>1</v>
      </c>
      <c r="B1009" s="32" t="s">
        <v>63</v>
      </c>
      <c r="C1009" s="60">
        <v>300</v>
      </c>
      <c r="D1009" s="3">
        <v>70</v>
      </c>
      <c r="E1009" s="70">
        <v>10</v>
      </c>
      <c r="F1009" s="3">
        <f t="shared" si="68"/>
        <v>2</v>
      </c>
      <c r="G1009" s="3">
        <f t="shared" si="69"/>
        <v>700</v>
      </c>
      <c r="H1009" s="554"/>
    </row>
    <row r="1010" spans="1:8" s="82" customFormat="1" x14ac:dyDescent="0.25">
      <c r="A1010" s="82">
        <v>1</v>
      </c>
      <c r="B1010" s="34" t="s">
        <v>9</v>
      </c>
      <c r="C1010" s="60"/>
      <c r="D1010" s="44">
        <f>SUM(D1005:D1009)</f>
        <v>260</v>
      </c>
      <c r="E1010" s="21">
        <f>G1010/D1010</f>
        <v>7.5384615384615383</v>
      </c>
      <c r="F1010" s="620">
        <f>SUM(F1005:F1009)</f>
        <v>6</v>
      </c>
      <c r="G1010" s="22">
        <f>SUM(G1005:G1009)</f>
        <v>1960</v>
      </c>
      <c r="H1010" s="554"/>
    </row>
    <row r="1011" spans="1:8" s="82" customFormat="1" x14ac:dyDescent="0.25">
      <c r="A1011" s="82">
        <v>1</v>
      </c>
      <c r="B1011" s="54" t="s">
        <v>77</v>
      </c>
      <c r="C1011" s="60"/>
      <c r="D1011" s="44"/>
      <c r="E1011" s="21"/>
      <c r="F1011" s="621"/>
      <c r="G1011" s="22"/>
      <c r="H1011" s="554"/>
    </row>
    <row r="1012" spans="1:8" s="82" customFormat="1" x14ac:dyDescent="0.25">
      <c r="A1012" s="82">
        <v>1</v>
      </c>
      <c r="B1012" s="33" t="s">
        <v>37</v>
      </c>
      <c r="C1012" s="622">
        <v>240</v>
      </c>
      <c r="D1012" s="57">
        <v>760</v>
      </c>
      <c r="E1012" s="110">
        <v>8</v>
      </c>
      <c r="F1012" s="3">
        <f>ROUND(G1012/C1012,0)</f>
        <v>25</v>
      </c>
      <c r="G1012" s="3">
        <f>ROUND(D1012*E1012,0)</f>
        <v>6080</v>
      </c>
      <c r="H1012" s="554"/>
    </row>
    <row r="1013" spans="1:8" s="82" customFormat="1" x14ac:dyDescent="0.25">
      <c r="A1013" s="82">
        <v>1</v>
      </c>
      <c r="B1013" s="4" t="s">
        <v>75</v>
      </c>
      <c r="C1013" s="622">
        <v>240</v>
      </c>
      <c r="D1013" s="57">
        <v>60</v>
      </c>
      <c r="E1013" s="623">
        <v>3</v>
      </c>
      <c r="F1013" s="3">
        <f>ROUND(G1013/C1013,0)</f>
        <v>1</v>
      </c>
      <c r="G1013" s="3">
        <f>ROUND(D1013*E1013,0)</f>
        <v>180</v>
      </c>
      <c r="H1013" s="554"/>
    </row>
    <row r="1014" spans="1:8" s="82" customFormat="1" x14ac:dyDescent="0.25">
      <c r="A1014" s="82">
        <v>1</v>
      </c>
      <c r="B1014" s="624" t="s">
        <v>23</v>
      </c>
      <c r="C1014" s="622">
        <v>240</v>
      </c>
      <c r="D1014" s="57">
        <v>15</v>
      </c>
      <c r="E1014" s="623">
        <v>3</v>
      </c>
      <c r="F1014" s="3">
        <f t="shared" ref="F1014:F1015" si="70">ROUND(G1014/C1014,0)</f>
        <v>0</v>
      </c>
      <c r="G1014" s="3">
        <f t="shared" ref="G1014:G1015" si="71">ROUND(D1014*E1014,0)</f>
        <v>45</v>
      </c>
      <c r="H1014" s="554"/>
    </row>
    <row r="1015" spans="1:8" s="82" customFormat="1" x14ac:dyDescent="0.25">
      <c r="A1015" s="82">
        <v>1</v>
      </c>
      <c r="B1015" s="624" t="s">
        <v>57</v>
      </c>
      <c r="C1015" s="622">
        <v>240</v>
      </c>
      <c r="D1015" s="57">
        <v>350</v>
      </c>
      <c r="E1015" s="623">
        <v>8</v>
      </c>
      <c r="F1015" s="3">
        <f t="shared" si="70"/>
        <v>12</v>
      </c>
      <c r="G1015" s="3">
        <f t="shared" si="71"/>
        <v>2800</v>
      </c>
      <c r="H1015" s="554"/>
    </row>
    <row r="1016" spans="1:8" s="82" customFormat="1" x14ac:dyDescent="0.25">
      <c r="A1016" s="82">
        <v>1</v>
      </c>
      <c r="B1016" s="625" t="s">
        <v>147</v>
      </c>
      <c r="C1016" s="622"/>
      <c r="D1016" s="111">
        <f>SUM(D1012:D1015)</f>
        <v>1185</v>
      </c>
      <c r="E1016" s="21">
        <f t="shared" ref="E1016:E1017" si="72">G1016/D1016</f>
        <v>7.6835443037974684</v>
      </c>
      <c r="F1016" s="111">
        <f t="shared" ref="F1016:G1016" si="73">SUM(F1012:F1015)</f>
        <v>38</v>
      </c>
      <c r="G1016" s="111">
        <f t="shared" si="73"/>
        <v>9105</v>
      </c>
      <c r="H1016" s="554"/>
    </row>
    <row r="1017" spans="1:8" s="82" customFormat="1" ht="18" customHeight="1" x14ac:dyDescent="0.25">
      <c r="A1017" s="82">
        <v>1</v>
      </c>
      <c r="B1017" s="512" t="s">
        <v>118</v>
      </c>
      <c r="C1017" s="622"/>
      <c r="D1017" s="22">
        <f>D1010+D1016</f>
        <v>1445</v>
      </c>
      <c r="E1017" s="21">
        <f t="shared" si="72"/>
        <v>7.6574394463667819</v>
      </c>
      <c r="F1017" s="22">
        <f>F1010+F1016</f>
        <v>44</v>
      </c>
      <c r="G1017" s="68">
        <f>G1010+G1016</f>
        <v>11065</v>
      </c>
      <c r="H1017" s="554"/>
    </row>
    <row r="1018" spans="1:8" s="82" customFormat="1" ht="30" customHeight="1" x14ac:dyDescent="0.25">
      <c r="A1018" s="82">
        <v>1</v>
      </c>
      <c r="B1018" s="38" t="s">
        <v>177</v>
      </c>
      <c r="C1018" s="109"/>
      <c r="D1018" s="541">
        <v>3590</v>
      </c>
      <c r="E1018" s="626"/>
      <c r="F1018" s="44"/>
      <c r="G1018" s="44"/>
      <c r="H1018" s="554"/>
    </row>
    <row r="1019" spans="1:8" ht="15.75" thickBot="1" x14ac:dyDescent="0.3">
      <c r="A1019" s="82">
        <v>1</v>
      </c>
      <c r="B1019" s="627" t="s">
        <v>10</v>
      </c>
      <c r="C1019" s="628"/>
      <c r="D1019" s="629"/>
      <c r="E1019" s="629"/>
      <c r="F1019" s="629"/>
      <c r="G1019" s="629"/>
    </row>
    <row r="1020" spans="1:8" x14ac:dyDescent="0.25">
      <c r="A1020" s="82">
        <v>1</v>
      </c>
      <c r="B1020" s="93"/>
      <c r="C1020" s="630"/>
      <c r="D1020" s="3"/>
      <c r="E1020" s="3"/>
      <c r="F1020" s="3"/>
      <c r="G1020" s="3"/>
    </row>
    <row r="1021" spans="1:8" ht="42" customHeight="1" x14ac:dyDescent="0.25">
      <c r="A1021" s="82">
        <v>1</v>
      </c>
      <c r="B1021" s="76" t="s">
        <v>224</v>
      </c>
      <c r="C1021" s="94"/>
      <c r="D1021" s="3"/>
      <c r="E1021" s="3"/>
      <c r="F1021" s="3"/>
      <c r="G1021" s="3"/>
    </row>
    <row r="1022" spans="1:8" s="58" customFormat="1" ht="18.75" customHeight="1" x14ac:dyDescent="0.25">
      <c r="A1022" s="82">
        <v>1</v>
      </c>
      <c r="B1022" s="25" t="s">
        <v>227</v>
      </c>
      <c r="C1022" s="25"/>
      <c r="D1022" s="89"/>
      <c r="E1022" s="57"/>
      <c r="F1022" s="57"/>
      <c r="G1022" s="57"/>
      <c r="H1022" s="572"/>
    </row>
    <row r="1023" spans="1:8" s="58" customFormat="1" ht="36" customHeight="1" x14ac:dyDescent="0.25">
      <c r="A1023" s="82">
        <v>1</v>
      </c>
      <c r="B1023" s="27" t="s">
        <v>331</v>
      </c>
      <c r="C1023" s="59"/>
      <c r="D1023" s="57">
        <f>SUM(D1025,D1026,D1028)+D1024/2.7</f>
        <v>2012.962962962963</v>
      </c>
      <c r="E1023" s="57"/>
      <c r="F1023" s="57"/>
      <c r="G1023" s="57"/>
      <c r="H1023" s="572"/>
    </row>
    <row r="1024" spans="1:8" s="58" customFormat="1" ht="27.75" customHeight="1" x14ac:dyDescent="0.25">
      <c r="A1024" s="82">
        <v>1</v>
      </c>
      <c r="B1024" s="27" t="s">
        <v>327</v>
      </c>
      <c r="C1024" s="30"/>
      <c r="D1024" s="3">
        <f>175+130</f>
        <v>305</v>
      </c>
      <c r="E1024" s="30"/>
      <c r="F1024" s="30"/>
      <c r="G1024" s="30"/>
      <c r="H1024" s="572"/>
    </row>
    <row r="1025" spans="1:8" s="58" customFormat="1" x14ac:dyDescent="0.25">
      <c r="A1025" s="82">
        <v>1</v>
      </c>
      <c r="B1025" s="60" t="s">
        <v>228</v>
      </c>
      <c r="C1025" s="59"/>
      <c r="D1025" s="57"/>
      <c r="E1025" s="57"/>
      <c r="F1025" s="57"/>
      <c r="G1025" s="57"/>
      <c r="H1025" s="572"/>
    </row>
    <row r="1026" spans="1:8" s="58" customFormat="1" ht="17.25" customHeight="1" x14ac:dyDescent="0.25">
      <c r="A1026" s="82">
        <v>1</v>
      </c>
      <c r="B1026" s="60" t="s">
        <v>229</v>
      </c>
      <c r="C1026" s="59"/>
      <c r="D1026" s="3">
        <v>100</v>
      </c>
      <c r="E1026" s="57"/>
      <c r="F1026" s="57"/>
      <c r="G1026" s="57"/>
      <c r="H1026" s="572"/>
    </row>
    <row r="1027" spans="1:8" s="58" customFormat="1" ht="30" x14ac:dyDescent="0.25">
      <c r="A1027" s="82">
        <v>1</v>
      </c>
      <c r="B1027" s="60" t="s">
        <v>230</v>
      </c>
      <c r="C1027" s="59"/>
      <c r="D1027" s="3"/>
      <c r="E1027" s="57"/>
      <c r="F1027" s="57"/>
      <c r="G1027" s="57"/>
      <c r="H1027" s="572"/>
    </row>
    <row r="1028" spans="1:8" s="58" customFormat="1" x14ac:dyDescent="0.25">
      <c r="A1028" s="82">
        <v>1</v>
      </c>
      <c r="B1028" s="27" t="s">
        <v>231</v>
      </c>
      <c r="C1028" s="59"/>
      <c r="D1028" s="3">
        <v>1800</v>
      </c>
      <c r="E1028" s="57"/>
      <c r="F1028" s="57"/>
      <c r="G1028" s="57"/>
      <c r="H1028" s="572"/>
    </row>
    <row r="1029" spans="1:8" s="58" customFormat="1" ht="45" x14ac:dyDescent="0.25">
      <c r="A1029" s="82">
        <v>1</v>
      </c>
      <c r="B1029" s="27" t="s">
        <v>326</v>
      </c>
      <c r="C1029" s="59"/>
      <c r="D1029" s="17">
        <v>325</v>
      </c>
      <c r="E1029" s="57"/>
      <c r="F1029" s="57"/>
      <c r="G1029" s="57"/>
      <c r="H1029" s="572"/>
    </row>
    <row r="1030" spans="1:8" x14ac:dyDescent="0.25">
      <c r="A1030" s="82">
        <v>1</v>
      </c>
      <c r="B1030" s="28" t="s">
        <v>121</v>
      </c>
      <c r="C1030" s="604"/>
      <c r="D1030" s="3">
        <f>D1031+D1032</f>
        <v>3991.1764705882351</v>
      </c>
      <c r="E1030" s="3"/>
      <c r="F1030" s="3"/>
      <c r="G1030" s="3"/>
    </row>
    <row r="1031" spans="1:8" x14ac:dyDescent="0.25">
      <c r="A1031" s="82">
        <v>1</v>
      </c>
      <c r="B1031" s="28" t="s">
        <v>298</v>
      </c>
      <c r="C1031" s="604"/>
      <c r="D1031" s="3">
        <v>3600</v>
      </c>
      <c r="E1031" s="3"/>
      <c r="F1031" s="3"/>
      <c r="G1031" s="3"/>
    </row>
    <row r="1032" spans="1:8" x14ac:dyDescent="0.25">
      <c r="A1032" s="82">
        <v>1</v>
      </c>
      <c r="B1032" s="28" t="s">
        <v>300</v>
      </c>
      <c r="C1032" s="604"/>
      <c r="D1032" s="17">
        <f>D1033/8.5</f>
        <v>391.1764705882353</v>
      </c>
      <c r="E1032" s="3"/>
      <c r="F1032" s="3"/>
      <c r="G1032" s="3"/>
    </row>
    <row r="1033" spans="1:8" s="58" customFormat="1" x14ac:dyDescent="0.25">
      <c r="A1033" s="82">
        <v>1</v>
      </c>
      <c r="B1033" s="55" t="s">
        <v>299</v>
      </c>
      <c r="C1033" s="490"/>
      <c r="D1033" s="3">
        <v>3325</v>
      </c>
      <c r="E1033" s="57"/>
      <c r="F1033" s="57"/>
      <c r="G1033" s="57"/>
      <c r="H1033" s="572"/>
    </row>
    <row r="1034" spans="1:8" s="58" customFormat="1" ht="15.75" customHeight="1" x14ac:dyDescent="0.25">
      <c r="A1034" s="82">
        <v>1</v>
      </c>
      <c r="B1034" s="61" t="s">
        <v>232</v>
      </c>
      <c r="C1034" s="62"/>
      <c r="D1034" s="59">
        <f>D1023+ROUND(D1031*3.2,0)+D1033/3.9</f>
        <v>14385.527065527065</v>
      </c>
      <c r="E1034" s="63"/>
      <c r="F1034" s="63"/>
      <c r="G1034" s="68"/>
      <c r="H1034" s="572"/>
    </row>
    <row r="1035" spans="1:8" s="58" customFormat="1" ht="15.75" customHeight="1" x14ac:dyDescent="0.25">
      <c r="A1035" s="82">
        <v>1</v>
      </c>
      <c r="B1035" s="25" t="s">
        <v>163</v>
      </c>
      <c r="C1035" s="26"/>
      <c r="D1035" s="3"/>
      <c r="E1035" s="63"/>
      <c r="F1035" s="63"/>
      <c r="G1035" s="68"/>
      <c r="H1035" s="572"/>
    </row>
    <row r="1036" spans="1:8" s="58" customFormat="1" ht="15.75" customHeight="1" x14ac:dyDescent="0.25">
      <c r="A1036" s="82">
        <v>1</v>
      </c>
      <c r="B1036" s="27" t="s">
        <v>123</v>
      </c>
      <c r="C1036" s="26"/>
      <c r="D1036" s="3">
        <f>SUM(D1037,D1038,D1045,D1051,D1052,D1053)</f>
        <v>927</v>
      </c>
      <c r="E1036" s="63"/>
      <c r="F1036" s="63"/>
      <c r="G1036" s="68"/>
      <c r="H1036" s="572"/>
    </row>
    <row r="1037" spans="1:8" s="58" customFormat="1" ht="15.75" customHeight="1" x14ac:dyDescent="0.25">
      <c r="A1037" s="82">
        <v>1</v>
      </c>
      <c r="B1037" s="27" t="s">
        <v>228</v>
      </c>
      <c r="C1037" s="26"/>
      <c r="D1037" s="3"/>
      <c r="E1037" s="63"/>
      <c r="F1037" s="63"/>
      <c r="G1037" s="68"/>
      <c r="H1037" s="572"/>
    </row>
    <row r="1038" spans="1:8" s="58" customFormat="1" ht="15.75" customHeight="1" x14ac:dyDescent="0.25">
      <c r="A1038" s="82">
        <v>1</v>
      </c>
      <c r="B1038" s="60" t="s">
        <v>233</v>
      </c>
      <c r="C1038" s="26"/>
      <c r="D1038" s="3">
        <f>D1039+D1040+D1041+D1043</f>
        <v>696</v>
      </c>
      <c r="E1038" s="63"/>
      <c r="F1038" s="63"/>
      <c r="G1038" s="68"/>
      <c r="H1038" s="572"/>
    </row>
    <row r="1039" spans="1:8" s="58" customFormat="1" ht="19.5" customHeight="1" x14ac:dyDescent="0.25">
      <c r="A1039" s="82">
        <v>1</v>
      </c>
      <c r="B1039" s="64" t="s">
        <v>234</v>
      </c>
      <c r="C1039" s="26"/>
      <c r="D1039" s="57">
        <v>535</v>
      </c>
      <c r="E1039" s="63"/>
      <c r="F1039" s="63"/>
      <c r="G1039" s="68"/>
      <c r="H1039" s="572"/>
    </row>
    <row r="1040" spans="1:8" s="58" customFormat="1" ht="15.75" customHeight="1" x14ac:dyDescent="0.25">
      <c r="A1040" s="82">
        <v>1</v>
      </c>
      <c r="B1040" s="64" t="s">
        <v>235</v>
      </c>
      <c r="C1040" s="26"/>
      <c r="D1040" s="57">
        <v>161</v>
      </c>
      <c r="E1040" s="63"/>
      <c r="F1040" s="63"/>
      <c r="G1040" s="68"/>
      <c r="H1040" s="572"/>
    </row>
    <row r="1041" spans="1:8" s="58" customFormat="1" ht="30.75" customHeight="1" x14ac:dyDescent="0.25">
      <c r="A1041" s="82">
        <v>1</v>
      </c>
      <c r="B1041" s="64" t="s">
        <v>236</v>
      </c>
      <c r="C1041" s="26"/>
      <c r="D1041" s="57"/>
      <c r="E1041" s="63"/>
      <c r="F1041" s="63"/>
      <c r="G1041" s="68"/>
      <c r="H1041" s="572"/>
    </row>
    <row r="1042" spans="1:8" s="58" customFormat="1" x14ac:dyDescent="0.25">
      <c r="A1042" s="82">
        <v>1</v>
      </c>
      <c r="B1042" s="64" t="s">
        <v>237</v>
      </c>
      <c r="C1042" s="26"/>
      <c r="D1042" s="57"/>
      <c r="E1042" s="63"/>
      <c r="F1042" s="63"/>
      <c r="G1042" s="68"/>
      <c r="H1042" s="572"/>
    </row>
    <row r="1043" spans="1:8" s="58" customFormat="1" ht="30" x14ac:dyDescent="0.25">
      <c r="A1043" s="82">
        <v>1</v>
      </c>
      <c r="B1043" s="64" t="s">
        <v>238</v>
      </c>
      <c r="C1043" s="26"/>
      <c r="D1043" s="57"/>
      <c r="E1043" s="63"/>
      <c r="F1043" s="63"/>
      <c r="G1043" s="68"/>
      <c r="H1043" s="572"/>
    </row>
    <row r="1044" spans="1:8" s="58" customFormat="1" x14ac:dyDescent="0.25">
      <c r="A1044" s="82">
        <v>1</v>
      </c>
      <c r="B1044" s="64" t="s">
        <v>237</v>
      </c>
      <c r="C1044" s="26"/>
      <c r="D1044" s="91"/>
      <c r="E1044" s="63"/>
      <c r="F1044" s="63"/>
      <c r="G1044" s="68"/>
      <c r="H1044" s="572"/>
    </row>
    <row r="1045" spans="1:8" s="58" customFormat="1" ht="30" customHeight="1" x14ac:dyDescent="0.25">
      <c r="A1045" s="82">
        <v>1</v>
      </c>
      <c r="B1045" s="60" t="s">
        <v>239</v>
      </c>
      <c r="C1045" s="26"/>
      <c r="D1045" s="3">
        <f>SUM(D1046,D1047,D1049)</f>
        <v>231</v>
      </c>
      <c r="E1045" s="63"/>
      <c r="F1045" s="63"/>
      <c r="G1045" s="68"/>
      <c r="H1045" s="572"/>
    </row>
    <row r="1046" spans="1:8" s="58" customFormat="1" ht="30" x14ac:dyDescent="0.25">
      <c r="A1046" s="82">
        <v>1</v>
      </c>
      <c r="B1046" s="64" t="s">
        <v>240</v>
      </c>
      <c r="C1046" s="26"/>
      <c r="D1046" s="3">
        <v>231</v>
      </c>
      <c r="E1046" s="63"/>
      <c r="F1046" s="63"/>
      <c r="G1046" s="68"/>
      <c r="H1046" s="572"/>
    </row>
    <row r="1047" spans="1:8" s="58" customFormat="1" ht="45" x14ac:dyDescent="0.25">
      <c r="A1047" s="82">
        <v>1</v>
      </c>
      <c r="B1047" s="64" t="s">
        <v>241</v>
      </c>
      <c r="C1047" s="26"/>
      <c r="D1047" s="53"/>
      <c r="E1047" s="63"/>
      <c r="F1047" s="63"/>
      <c r="G1047" s="68"/>
      <c r="H1047" s="572"/>
    </row>
    <row r="1048" spans="1:8" s="58" customFormat="1" x14ac:dyDescent="0.25">
      <c r="A1048" s="82">
        <v>1</v>
      </c>
      <c r="B1048" s="64" t="s">
        <v>237</v>
      </c>
      <c r="C1048" s="26"/>
      <c r="D1048" s="53"/>
      <c r="E1048" s="63"/>
      <c r="F1048" s="63"/>
      <c r="G1048" s="68"/>
      <c r="H1048" s="572"/>
    </row>
    <row r="1049" spans="1:8" s="58" customFormat="1" ht="45" x14ac:dyDescent="0.25">
      <c r="A1049" s="82">
        <v>1</v>
      </c>
      <c r="B1049" s="64" t="s">
        <v>242</v>
      </c>
      <c r="C1049" s="26"/>
      <c r="D1049" s="53"/>
      <c r="E1049" s="63"/>
      <c r="F1049" s="63"/>
      <c r="G1049" s="68"/>
      <c r="H1049" s="572"/>
    </row>
    <row r="1050" spans="1:8" s="58" customFormat="1" x14ac:dyDescent="0.25">
      <c r="A1050" s="82">
        <v>1</v>
      </c>
      <c r="B1050" s="64" t="s">
        <v>237</v>
      </c>
      <c r="C1050" s="26"/>
      <c r="D1050" s="53"/>
      <c r="E1050" s="63"/>
      <c r="F1050" s="63"/>
      <c r="G1050" s="68"/>
      <c r="H1050" s="572"/>
    </row>
    <row r="1051" spans="1:8" s="58" customFormat="1" ht="31.5" customHeight="1" x14ac:dyDescent="0.25">
      <c r="A1051" s="82">
        <v>1</v>
      </c>
      <c r="B1051" s="60" t="s">
        <v>243</v>
      </c>
      <c r="C1051" s="26"/>
      <c r="D1051" s="3"/>
      <c r="E1051" s="63"/>
      <c r="F1051" s="63"/>
      <c r="G1051" s="68"/>
      <c r="H1051" s="572"/>
    </row>
    <row r="1052" spans="1:8" s="58" customFormat="1" ht="15.75" customHeight="1" x14ac:dyDescent="0.25">
      <c r="A1052" s="82">
        <v>1</v>
      </c>
      <c r="B1052" s="60" t="s">
        <v>244</v>
      </c>
      <c r="C1052" s="26"/>
      <c r="D1052" s="3"/>
      <c r="E1052" s="63"/>
      <c r="F1052" s="63"/>
      <c r="G1052" s="68"/>
      <c r="H1052" s="572"/>
    </row>
    <row r="1053" spans="1:8" s="58" customFormat="1" ht="15.75" customHeight="1" x14ac:dyDescent="0.25">
      <c r="A1053" s="82">
        <v>1</v>
      </c>
      <c r="B1053" s="27" t="s">
        <v>245</v>
      </c>
      <c r="C1053" s="26"/>
      <c r="D1053" s="3"/>
      <c r="E1053" s="63"/>
      <c r="F1053" s="63"/>
      <c r="G1053" s="68"/>
      <c r="H1053" s="572"/>
    </row>
    <row r="1054" spans="1:8" s="58" customFormat="1" x14ac:dyDescent="0.25">
      <c r="A1054" s="82">
        <v>1</v>
      </c>
      <c r="B1054" s="28" t="s">
        <v>121</v>
      </c>
      <c r="C1054" s="59"/>
      <c r="D1054" s="57"/>
      <c r="E1054" s="63"/>
      <c r="F1054" s="63"/>
      <c r="G1054" s="68"/>
      <c r="H1054" s="572"/>
    </row>
    <row r="1055" spans="1:8" s="58" customFormat="1" x14ac:dyDescent="0.25">
      <c r="A1055" s="82">
        <v>1</v>
      </c>
      <c r="B1055" s="55" t="s">
        <v>160</v>
      </c>
      <c r="C1055" s="59"/>
      <c r="D1055" s="91"/>
      <c r="E1055" s="63"/>
      <c r="F1055" s="63"/>
      <c r="G1055" s="68"/>
      <c r="H1055" s="572"/>
    </row>
    <row r="1056" spans="1:8" ht="30" x14ac:dyDescent="0.25">
      <c r="A1056" s="82">
        <v>1</v>
      </c>
      <c r="B1056" s="28" t="s">
        <v>122</v>
      </c>
      <c r="C1056" s="26"/>
      <c r="D1056" s="3">
        <v>150</v>
      </c>
      <c r="E1056" s="3"/>
      <c r="F1056" s="3"/>
      <c r="G1056" s="3"/>
    </row>
    <row r="1057" spans="1:8" s="58" customFormat="1" ht="15.75" customHeight="1" x14ac:dyDescent="0.25">
      <c r="A1057" s="82">
        <v>1</v>
      </c>
      <c r="B1057" s="28" t="s">
        <v>246</v>
      </c>
      <c r="C1057" s="26"/>
      <c r="D1057" s="3"/>
      <c r="E1057" s="63"/>
      <c r="F1057" s="63"/>
      <c r="G1057" s="68"/>
      <c r="H1057" s="572"/>
    </row>
    <row r="1058" spans="1:8" s="58" customFormat="1" x14ac:dyDescent="0.25">
      <c r="A1058" s="82">
        <v>1</v>
      </c>
      <c r="B1058" s="65"/>
      <c r="C1058" s="26"/>
      <c r="D1058" s="3"/>
      <c r="E1058" s="63"/>
      <c r="F1058" s="63"/>
      <c r="G1058" s="68"/>
      <c r="H1058" s="572"/>
    </row>
    <row r="1059" spans="1:8" s="58" customFormat="1" x14ac:dyDescent="0.25">
      <c r="A1059" s="82">
        <v>1</v>
      </c>
      <c r="B1059" s="66" t="s">
        <v>162</v>
      </c>
      <c r="C1059" s="26"/>
      <c r="D1059" s="22">
        <f>D1036+ROUND(D1054*3.2,0)+D1056</f>
        <v>1077</v>
      </c>
      <c r="E1059" s="63"/>
      <c r="F1059" s="63"/>
      <c r="G1059" s="68"/>
      <c r="H1059" s="572"/>
    </row>
    <row r="1060" spans="1:8" s="58" customFormat="1" x14ac:dyDescent="0.25">
      <c r="A1060" s="82">
        <v>1</v>
      </c>
      <c r="B1060" s="67" t="s">
        <v>161</v>
      </c>
      <c r="C1060" s="26"/>
      <c r="D1060" s="22">
        <f>SUM(D1034,D1059)</f>
        <v>15462.527065527065</v>
      </c>
      <c r="E1060" s="63"/>
      <c r="F1060" s="63"/>
      <c r="G1060" s="68"/>
      <c r="H1060" s="572"/>
    </row>
    <row r="1061" spans="1:8" ht="16.5" customHeight="1" x14ac:dyDescent="0.25">
      <c r="A1061" s="82">
        <v>1</v>
      </c>
      <c r="B1061" s="43" t="s">
        <v>7</v>
      </c>
      <c r="C1061" s="604"/>
      <c r="D1061" s="22"/>
      <c r="E1061" s="3"/>
      <c r="F1061" s="3"/>
      <c r="G1061" s="3"/>
    </row>
    <row r="1062" spans="1:8" ht="15.75" customHeight="1" x14ac:dyDescent="0.25">
      <c r="A1062" s="82">
        <v>1</v>
      </c>
      <c r="B1062" s="54" t="s">
        <v>77</v>
      </c>
      <c r="C1062" s="604"/>
      <c r="D1062" s="22"/>
      <c r="E1062" s="3"/>
      <c r="F1062" s="3"/>
      <c r="G1062" s="3"/>
    </row>
    <row r="1063" spans="1:8" x14ac:dyDescent="0.25">
      <c r="A1063" s="82">
        <v>1</v>
      </c>
      <c r="B1063" s="33" t="s">
        <v>37</v>
      </c>
      <c r="C1063" s="2">
        <v>240</v>
      </c>
      <c r="D1063" s="3">
        <v>110</v>
      </c>
      <c r="E1063" s="425">
        <v>8</v>
      </c>
      <c r="F1063" s="3">
        <f>G1063/C1063</f>
        <v>3.6666666666666665</v>
      </c>
      <c r="G1063" s="3">
        <f>ROUND(D1063*E1063,0)</f>
        <v>880</v>
      </c>
    </row>
    <row r="1064" spans="1:8" x14ac:dyDescent="0.25">
      <c r="A1064" s="82">
        <v>1</v>
      </c>
      <c r="B1064" s="33" t="s">
        <v>57</v>
      </c>
      <c r="C1064" s="2">
        <v>240</v>
      </c>
      <c r="D1064" s="3">
        <v>190</v>
      </c>
      <c r="E1064" s="425">
        <v>8</v>
      </c>
      <c r="F1064" s="3">
        <f>G1064/C1064</f>
        <v>6.333333333333333</v>
      </c>
      <c r="G1064" s="3">
        <f>ROUND(D1064*E1064,0)</f>
        <v>1520</v>
      </c>
    </row>
    <row r="1065" spans="1:8" ht="18" customHeight="1" x14ac:dyDescent="0.25">
      <c r="A1065" s="82">
        <v>1</v>
      </c>
      <c r="B1065" s="34" t="s">
        <v>147</v>
      </c>
      <c r="C1065" s="2"/>
      <c r="D1065" s="44">
        <f>SUM(D1063:D1064)</f>
        <v>300</v>
      </c>
      <c r="E1065" s="21">
        <f t="shared" ref="E1065:E1066" si="74">G1065/D1065</f>
        <v>8</v>
      </c>
      <c r="F1065" s="44">
        <f>SUM(F1063:F1064)</f>
        <v>10</v>
      </c>
      <c r="G1065" s="44">
        <f>SUM(G1063:G1064)</f>
        <v>2400</v>
      </c>
    </row>
    <row r="1066" spans="1:8" ht="18" customHeight="1" x14ac:dyDescent="0.25">
      <c r="A1066" s="82">
        <v>1</v>
      </c>
      <c r="B1066" s="346" t="s">
        <v>118</v>
      </c>
      <c r="C1066" s="2"/>
      <c r="D1066" s="596">
        <f t="shared" ref="D1066" si="75">D1065</f>
        <v>300</v>
      </c>
      <c r="E1066" s="21">
        <f t="shared" si="74"/>
        <v>8</v>
      </c>
      <c r="F1066" s="596">
        <f>F1065</f>
        <v>10</v>
      </c>
      <c r="G1066" s="596">
        <f t="shared" ref="G1066" si="76">G1065</f>
        <v>2400</v>
      </c>
    </row>
    <row r="1067" spans="1:8" ht="15.75" thickBot="1" x14ac:dyDescent="0.3">
      <c r="A1067" s="82">
        <v>1</v>
      </c>
      <c r="B1067" s="347" t="s">
        <v>10</v>
      </c>
      <c r="C1067" s="347"/>
      <c r="D1067" s="112"/>
      <c r="E1067" s="112"/>
      <c r="F1067" s="112"/>
      <c r="G1067" s="112"/>
    </row>
    <row r="1068" spans="1:8" ht="26.25" customHeight="1" x14ac:dyDescent="0.25">
      <c r="A1068" s="82">
        <v>1</v>
      </c>
      <c r="B1068" s="631" t="s">
        <v>303</v>
      </c>
      <c r="C1068" s="632"/>
      <c r="D1068" s="633"/>
      <c r="E1068" s="633"/>
      <c r="F1068" s="633"/>
      <c r="G1068" s="633"/>
    </row>
    <row r="1069" spans="1:8" ht="18" customHeight="1" x14ac:dyDescent="0.25">
      <c r="A1069" s="82">
        <v>1</v>
      </c>
      <c r="B1069" s="83" t="s">
        <v>4</v>
      </c>
      <c r="C1069" s="440"/>
      <c r="D1069" s="3"/>
      <c r="E1069" s="3"/>
      <c r="F1069" s="3"/>
      <c r="G1069" s="3"/>
    </row>
    <row r="1070" spans="1:8" x14ac:dyDescent="0.25">
      <c r="A1070" s="82">
        <v>1</v>
      </c>
      <c r="B1070" s="71" t="s">
        <v>21</v>
      </c>
      <c r="C1070" s="108">
        <v>340</v>
      </c>
      <c r="D1070" s="2">
        <v>220</v>
      </c>
      <c r="E1070" s="72">
        <v>12</v>
      </c>
      <c r="F1070" s="3">
        <f>ROUND(G1070/C1070,0)</f>
        <v>8</v>
      </c>
      <c r="G1070" s="3">
        <f>ROUND(D1070*E1070,0)</f>
        <v>2640</v>
      </c>
    </row>
    <row r="1071" spans="1:8" x14ac:dyDescent="0.25">
      <c r="A1071" s="82">
        <v>1</v>
      </c>
      <c r="B1071" s="71" t="s">
        <v>57</v>
      </c>
      <c r="C1071" s="108">
        <v>340</v>
      </c>
      <c r="D1071" s="2">
        <v>100</v>
      </c>
      <c r="E1071" s="72">
        <v>12</v>
      </c>
      <c r="F1071" s="3">
        <f>ROUND(G1071/C1071,0)</f>
        <v>4</v>
      </c>
      <c r="G1071" s="3">
        <f>ROUND(D1071*E1071,0)</f>
        <v>1200</v>
      </c>
    </row>
    <row r="1072" spans="1:8" x14ac:dyDescent="0.25">
      <c r="A1072" s="82">
        <v>1</v>
      </c>
      <c r="B1072" s="71" t="s">
        <v>11</v>
      </c>
      <c r="C1072" s="108">
        <v>340</v>
      </c>
      <c r="D1072" s="2">
        <v>180</v>
      </c>
      <c r="E1072" s="72">
        <v>9</v>
      </c>
      <c r="F1072" s="3">
        <f>ROUND(G1072/C1072,0)</f>
        <v>5</v>
      </c>
      <c r="G1072" s="3">
        <f>ROUND(D1072*E1072,0)</f>
        <v>1620</v>
      </c>
    </row>
    <row r="1073" spans="1:8" x14ac:dyDescent="0.25">
      <c r="A1073" s="82">
        <v>1</v>
      </c>
      <c r="B1073" s="71" t="s">
        <v>58</v>
      </c>
      <c r="C1073" s="108">
        <v>340</v>
      </c>
      <c r="D1073" s="2">
        <v>40</v>
      </c>
      <c r="E1073" s="92">
        <v>13</v>
      </c>
      <c r="F1073" s="3">
        <f>ROUND(G1073/C1073,0)</f>
        <v>2</v>
      </c>
      <c r="G1073" s="3">
        <f>ROUND(D1073*E1073,0)</f>
        <v>520</v>
      </c>
    </row>
    <row r="1074" spans="1:8" ht="15.75" customHeight="1" x14ac:dyDescent="0.25">
      <c r="A1074" s="82">
        <v>1</v>
      </c>
      <c r="B1074" s="634" t="s">
        <v>5</v>
      </c>
      <c r="C1074" s="113">
        <v>340</v>
      </c>
      <c r="D1074" s="113">
        <f>D1070+D1071+D1072+D1073</f>
        <v>540</v>
      </c>
      <c r="E1074" s="21">
        <f t="shared" ref="E1074" si="77">G1074/D1074</f>
        <v>11.074074074074074</v>
      </c>
      <c r="F1074" s="113">
        <f>F1070+F1071+F1072+F1073</f>
        <v>19</v>
      </c>
      <c r="G1074" s="113">
        <f>G1070+G1071+G1072+G1073</f>
        <v>5980</v>
      </c>
    </row>
    <row r="1075" spans="1:8" s="58" customFormat="1" ht="18.75" customHeight="1" x14ac:dyDescent="0.25">
      <c r="A1075" s="82">
        <v>1</v>
      </c>
      <c r="B1075" s="25" t="s">
        <v>227</v>
      </c>
      <c r="C1075" s="25"/>
      <c r="D1075" s="89"/>
      <c r="E1075" s="57"/>
      <c r="F1075" s="57"/>
      <c r="G1075" s="57"/>
      <c r="H1075" s="572"/>
    </row>
    <row r="1076" spans="1:8" s="58" customFormat="1" x14ac:dyDescent="0.25">
      <c r="A1076" s="82">
        <v>1</v>
      </c>
      <c r="B1076" s="27" t="s">
        <v>331</v>
      </c>
      <c r="C1076" s="59"/>
      <c r="D1076" s="57">
        <f>SUM(D1078,D1079,D1081)+D1077/2.7</f>
        <v>8606.2962962962956</v>
      </c>
      <c r="E1076" s="57"/>
      <c r="F1076" s="57"/>
      <c r="G1076" s="57"/>
      <c r="H1076" s="572"/>
    </row>
    <row r="1077" spans="1:8" s="58" customFormat="1" x14ac:dyDescent="0.25">
      <c r="A1077" s="82">
        <v>1</v>
      </c>
      <c r="B1077" s="27" t="s">
        <v>327</v>
      </c>
      <c r="C1077" s="30"/>
      <c r="D1077" s="3">
        <f>365+30</f>
        <v>395</v>
      </c>
      <c r="E1077" s="30"/>
      <c r="F1077" s="30"/>
      <c r="G1077" s="30"/>
      <c r="H1077" s="572"/>
    </row>
    <row r="1078" spans="1:8" s="58" customFormat="1" x14ac:dyDescent="0.25">
      <c r="A1078" s="82">
        <v>1</v>
      </c>
      <c r="B1078" s="60" t="s">
        <v>228</v>
      </c>
      <c r="C1078" s="59"/>
      <c r="D1078" s="57"/>
      <c r="E1078" s="57"/>
      <c r="F1078" s="57"/>
      <c r="G1078" s="57"/>
      <c r="H1078" s="572"/>
    </row>
    <row r="1079" spans="1:8" s="58" customFormat="1" ht="39" customHeight="1" x14ac:dyDescent="0.25">
      <c r="A1079" s="82">
        <v>1</v>
      </c>
      <c r="B1079" s="60" t="s">
        <v>229</v>
      </c>
      <c r="C1079" s="59"/>
      <c r="D1079" s="3">
        <v>260</v>
      </c>
      <c r="E1079" s="57"/>
      <c r="F1079" s="57"/>
      <c r="G1079" s="57"/>
      <c r="H1079" s="572"/>
    </row>
    <row r="1080" spans="1:8" s="58" customFormat="1" ht="30" x14ac:dyDescent="0.25">
      <c r="A1080" s="82">
        <v>1</v>
      </c>
      <c r="B1080" s="60" t="s">
        <v>230</v>
      </c>
      <c r="C1080" s="59"/>
      <c r="D1080" s="3"/>
      <c r="E1080" s="57"/>
      <c r="F1080" s="57"/>
      <c r="G1080" s="57"/>
      <c r="H1080" s="572"/>
    </row>
    <row r="1081" spans="1:8" s="58" customFormat="1" ht="15.75" customHeight="1" x14ac:dyDescent="0.25">
      <c r="A1081" s="82">
        <v>1</v>
      </c>
      <c r="B1081" s="27" t="s">
        <v>231</v>
      </c>
      <c r="C1081" s="59"/>
      <c r="D1081" s="3">
        <v>8200</v>
      </c>
      <c r="E1081" s="57"/>
      <c r="F1081" s="57"/>
      <c r="G1081" s="57"/>
      <c r="H1081" s="572"/>
    </row>
    <row r="1082" spans="1:8" s="58" customFormat="1" ht="48" customHeight="1" x14ac:dyDescent="0.25">
      <c r="A1082" s="82">
        <v>1</v>
      </c>
      <c r="B1082" s="27" t="s">
        <v>326</v>
      </c>
      <c r="C1082" s="59"/>
      <c r="D1082" s="17">
        <v>1241</v>
      </c>
      <c r="E1082" s="57"/>
      <c r="F1082" s="57"/>
      <c r="G1082" s="57"/>
      <c r="H1082" s="572"/>
    </row>
    <row r="1083" spans="1:8" x14ac:dyDescent="0.25">
      <c r="A1083" s="82">
        <v>1</v>
      </c>
      <c r="B1083" s="28" t="s">
        <v>121</v>
      </c>
      <c r="C1083" s="26"/>
      <c r="D1083" s="3">
        <f>D1084+D1085</f>
        <v>8950.2941176470595</v>
      </c>
      <c r="E1083" s="524"/>
      <c r="F1083" s="524"/>
      <c r="G1083" s="524"/>
    </row>
    <row r="1084" spans="1:8" x14ac:dyDescent="0.25">
      <c r="A1084" s="82">
        <v>1</v>
      </c>
      <c r="B1084" s="28" t="s">
        <v>298</v>
      </c>
      <c r="C1084" s="56"/>
      <c r="D1084" s="3">
        <v>8005</v>
      </c>
      <c r="E1084" s="524"/>
      <c r="F1084" s="524"/>
      <c r="G1084" s="524"/>
    </row>
    <row r="1085" spans="1:8" x14ac:dyDescent="0.25">
      <c r="A1085" s="82">
        <v>1</v>
      </c>
      <c r="B1085" s="28" t="s">
        <v>300</v>
      </c>
      <c r="C1085" s="56"/>
      <c r="D1085" s="17">
        <f>D1086/8.5</f>
        <v>945.29411764705878</v>
      </c>
      <c r="E1085" s="524"/>
      <c r="F1085" s="524"/>
      <c r="G1085" s="524"/>
    </row>
    <row r="1086" spans="1:8" s="58" customFormat="1" x14ac:dyDescent="0.25">
      <c r="A1086" s="82">
        <v>1</v>
      </c>
      <c r="B1086" s="55" t="s">
        <v>299</v>
      </c>
      <c r="C1086" s="490"/>
      <c r="D1086" s="3">
        <v>8035</v>
      </c>
      <c r="E1086" s="57"/>
      <c r="F1086" s="57"/>
      <c r="G1086" s="57"/>
      <c r="H1086" s="572"/>
    </row>
    <row r="1087" spans="1:8" s="58" customFormat="1" ht="15.75" customHeight="1" x14ac:dyDescent="0.25">
      <c r="A1087" s="82">
        <v>1</v>
      </c>
      <c r="B1087" s="61" t="s">
        <v>232</v>
      </c>
      <c r="C1087" s="62"/>
      <c r="D1087" s="59">
        <f>D1076+ROUND(D1084*3.2,0)+D1086/3.9</f>
        <v>36282.552706552699</v>
      </c>
      <c r="E1087" s="63"/>
      <c r="F1087" s="63"/>
      <c r="G1087" s="68"/>
      <c r="H1087" s="572"/>
    </row>
    <row r="1088" spans="1:8" s="58" customFormat="1" ht="15.75" customHeight="1" x14ac:dyDescent="0.25">
      <c r="A1088" s="82">
        <v>1</v>
      </c>
      <c r="B1088" s="25" t="s">
        <v>163</v>
      </c>
      <c r="C1088" s="26"/>
      <c r="D1088" s="3"/>
      <c r="E1088" s="63"/>
      <c r="F1088" s="63"/>
      <c r="G1088" s="68"/>
      <c r="H1088" s="572"/>
    </row>
    <row r="1089" spans="1:8" s="58" customFormat="1" ht="15.75" customHeight="1" x14ac:dyDescent="0.25">
      <c r="A1089" s="82">
        <v>1</v>
      </c>
      <c r="B1089" s="27" t="s">
        <v>123</v>
      </c>
      <c r="C1089" s="26"/>
      <c r="D1089" s="3">
        <f>SUM(D1090,D1091,D1098,D1104,D1105,D1106)</f>
        <v>3160</v>
      </c>
      <c r="E1089" s="63"/>
      <c r="F1089" s="63"/>
      <c r="G1089" s="68"/>
      <c r="H1089" s="572"/>
    </row>
    <row r="1090" spans="1:8" s="58" customFormat="1" ht="15.75" customHeight="1" x14ac:dyDescent="0.25">
      <c r="A1090" s="82">
        <v>1</v>
      </c>
      <c r="B1090" s="27" t="s">
        <v>228</v>
      </c>
      <c r="C1090" s="26"/>
      <c r="D1090" s="3"/>
      <c r="E1090" s="63"/>
      <c r="F1090" s="63"/>
      <c r="G1090" s="68"/>
      <c r="H1090" s="572"/>
    </row>
    <row r="1091" spans="1:8" s="58" customFormat="1" ht="15.75" customHeight="1" x14ac:dyDescent="0.25">
      <c r="A1091" s="82">
        <v>1</v>
      </c>
      <c r="B1091" s="60" t="s">
        <v>233</v>
      </c>
      <c r="C1091" s="26"/>
      <c r="D1091" s="3">
        <f>D1092+D1093+D1094+D1096</f>
        <v>2417</v>
      </c>
      <c r="E1091" s="63"/>
      <c r="F1091" s="63"/>
      <c r="G1091" s="68"/>
      <c r="H1091" s="572"/>
    </row>
    <row r="1092" spans="1:8" s="58" customFormat="1" ht="19.5" customHeight="1" x14ac:dyDescent="0.25">
      <c r="A1092" s="82">
        <v>1</v>
      </c>
      <c r="B1092" s="64" t="s">
        <v>234</v>
      </c>
      <c r="C1092" s="26"/>
      <c r="D1092" s="57">
        <v>1859</v>
      </c>
      <c r="E1092" s="63"/>
      <c r="F1092" s="63"/>
      <c r="G1092" s="68"/>
      <c r="H1092" s="572"/>
    </row>
    <row r="1093" spans="1:8" s="58" customFormat="1" ht="15.75" customHeight="1" x14ac:dyDescent="0.25">
      <c r="A1093" s="82">
        <v>1</v>
      </c>
      <c r="B1093" s="64" t="s">
        <v>235</v>
      </c>
      <c r="C1093" s="26"/>
      <c r="D1093" s="57">
        <v>558</v>
      </c>
      <c r="E1093" s="63"/>
      <c r="F1093" s="63"/>
      <c r="G1093" s="68"/>
      <c r="H1093" s="572"/>
    </row>
    <row r="1094" spans="1:8" s="58" customFormat="1" ht="30.75" customHeight="1" x14ac:dyDescent="0.25">
      <c r="A1094" s="82">
        <v>1</v>
      </c>
      <c r="B1094" s="64" t="s">
        <v>236</v>
      </c>
      <c r="C1094" s="26"/>
      <c r="D1094" s="57"/>
      <c r="E1094" s="63"/>
      <c r="F1094" s="63"/>
      <c r="G1094" s="68"/>
      <c r="H1094" s="572"/>
    </row>
    <row r="1095" spans="1:8" s="58" customFormat="1" x14ac:dyDescent="0.25">
      <c r="A1095" s="82">
        <v>1</v>
      </c>
      <c r="B1095" s="64" t="s">
        <v>237</v>
      </c>
      <c r="C1095" s="26"/>
      <c r="D1095" s="57"/>
      <c r="E1095" s="63"/>
      <c r="F1095" s="63"/>
      <c r="G1095" s="68"/>
      <c r="H1095" s="572"/>
    </row>
    <row r="1096" spans="1:8" s="58" customFormat="1" ht="30" x14ac:dyDescent="0.25">
      <c r="A1096" s="82">
        <v>1</v>
      </c>
      <c r="B1096" s="64" t="s">
        <v>238</v>
      </c>
      <c r="C1096" s="26"/>
      <c r="D1096" s="57"/>
      <c r="E1096" s="63"/>
      <c r="F1096" s="63"/>
      <c r="G1096" s="68"/>
      <c r="H1096" s="572"/>
    </row>
    <row r="1097" spans="1:8" s="58" customFormat="1" x14ac:dyDescent="0.25">
      <c r="A1097" s="82">
        <v>1</v>
      </c>
      <c r="B1097" s="64" t="s">
        <v>237</v>
      </c>
      <c r="C1097" s="26"/>
      <c r="D1097" s="91"/>
      <c r="E1097" s="63"/>
      <c r="F1097" s="63"/>
      <c r="G1097" s="68"/>
      <c r="H1097" s="572"/>
    </row>
    <row r="1098" spans="1:8" s="58" customFormat="1" ht="30" customHeight="1" x14ac:dyDescent="0.25">
      <c r="A1098" s="82">
        <v>1</v>
      </c>
      <c r="B1098" s="60" t="s">
        <v>239</v>
      </c>
      <c r="C1098" s="26"/>
      <c r="D1098" s="3">
        <f>SUM(D1099,D1100,D1102)</f>
        <v>743</v>
      </c>
      <c r="E1098" s="63"/>
      <c r="F1098" s="63"/>
      <c r="G1098" s="68"/>
      <c r="H1098" s="572"/>
    </row>
    <row r="1099" spans="1:8" s="58" customFormat="1" ht="30" x14ac:dyDescent="0.25">
      <c r="A1099" s="82">
        <v>1</v>
      </c>
      <c r="B1099" s="64" t="s">
        <v>240</v>
      </c>
      <c r="C1099" s="26"/>
      <c r="D1099" s="3">
        <v>743</v>
      </c>
      <c r="E1099" s="63"/>
      <c r="F1099" s="63"/>
      <c r="G1099" s="68"/>
      <c r="H1099" s="572"/>
    </row>
    <row r="1100" spans="1:8" s="58" customFormat="1" ht="45" x14ac:dyDescent="0.25">
      <c r="A1100" s="82">
        <v>1</v>
      </c>
      <c r="B1100" s="64" t="s">
        <v>241</v>
      </c>
      <c r="C1100" s="26"/>
      <c r="D1100" s="53"/>
      <c r="E1100" s="63"/>
      <c r="F1100" s="63"/>
      <c r="G1100" s="68"/>
      <c r="H1100" s="572"/>
    </row>
    <row r="1101" spans="1:8" s="58" customFormat="1" x14ac:dyDescent="0.25">
      <c r="A1101" s="82">
        <v>1</v>
      </c>
      <c r="B1101" s="64" t="s">
        <v>237</v>
      </c>
      <c r="C1101" s="26"/>
      <c r="D1101" s="53"/>
      <c r="E1101" s="63"/>
      <c r="F1101" s="63"/>
      <c r="G1101" s="68"/>
      <c r="H1101" s="572"/>
    </row>
    <row r="1102" spans="1:8" s="58" customFormat="1" ht="45" x14ac:dyDescent="0.25">
      <c r="A1102" s="82">
        <v>1</v>
      </c>
      <c r="B1102" s="64" t="s">
        <v>242</v>
      </c>
      <c r="C1102" s="26"/>
      <c r="D1102" s="53"/>
      <c r="E1102" s="63"/>
      <c r="F1102" s="63"/>
      <c r="G1102" s="68"/>
      <c r="H1102" s="572"/>
    </row>
    <row r="1103" spans="1:8" s="58" customFormat="1" x14ac:dyDescent="0.25">
      <c r="A1103" s="82">
        <v>1</v>
      </c>
      <c r="B1103" s="64" t="s">
        <v>237</v>
      </c>
      <c r="C1103" s="26"/>
      <c r="D1103" s="53"/>
      <c r="E1103" s="63"/>
      <c r="F1103" s="63"/>
      <c r="G1103" s="68"/>
      <c r="H1103" s="572"/>
    </row>
    <row r="1104" spans="1:8" s="58" customFormat="1" ht="31.5" customHeight="1" x14ac:dyDescent="0.25">
      <c r="A1104" s="82">
        <v>1</v>
      </c>
      <c r="B1104" s="60" t="s">
        <v>243</v>
      </c>
      <c r="C1104" s="26"/>
      <c r="D1104" s="3"/>
      <c r="E1104" s="63"/>
      <c r="F1104" s="63"/>
      <c r="G1104" s="68"/>
      <c r="H1104" s="572"/>
    </row>
    <row r="1105" spans="1:8" s="58" customFormat="1" ht="15.75" customHeight="1" x14ac:dyDescent="0.25">
      <c r="A1105" s="82">
        <v>1</v>
      </c>
      <c r="B1105" s="60" t="s">
        <v>244</v>
      </c>
      <c r="C1105" s="26"/>
      <c r="D1105" s="3"/>
      <c r="E1105" s="63"/>
      <c r="F1105" s="63"/>
      <c r="G1105" s="68"/>
      <c r="H1105" s="572"/>
    </row>
    <row r="1106" spans="1:8" s="58" customFormat="1" ht="15.75" customHeight="1" x14ac:dyDescent="0.25">
      <c r="A1106" s="82">
        <v>1</v>
      </c>
      <c r="B1106" s="27" t="s">
        <v>245</v>
      </c>
      <c r="C1106" s="26"/>
      <c r="D1106" s="3"/>
      <c r="E1106" s="63"/>
      <c r="F1106" s="63"/>
      <c r="G1106" s="68"/>
      <c r="H1106" s="572"/>
    </row>
    <row r="1107" spans="1:8" s="58" customFormat="1" x14ac:dyDescent="0.25">
      <c r="A1107" s="82">
        <v>1</v>
      </c>
      <c r="B1107" s="28" t="s">
        <v>121</v>
      </c>
      <c r="C1107" s="59"/>
      <c r="D1107" s="57">
        <v>50</v>
      </c>
      <c r="E1107" s="63"/>
      <c r="F1107" s="63"/>
      <c r="G1107" s="68"/>
      <c r="H1107" s="572"/>
    </row>
    <row r="1108" spans="1:8" s="58" customFormat="1" x14ac:dyDescent="0.25">
      <c r="A1108" s="82">
        <v>1</v>
      </c>
      <c r="B1108" s="55" t="s">
        <v>160</v>
      </c>
      <c r="C1108" s="59"/>
      <c r="D1108" s="91"/>
      <c r="E1108" s="63"/>
      <c r="F1108" s="63"/>
      <c r="G1108" s="68"/>
      <c r="H1108" s="572"/>
    </row>
    <row r="1109" spans="1:8" ht="30" x14ac:dyDescent="0.25">
      <c r="A1109" s="82">
        <v>1</v>
      </c>
      <c r="B1109" s="28" t="s">
        <v>122</v>
      </c>
      <c r="C1109" s="26"/>
      <c r="D1109" s="3">
        <v>1500</v>
      </c>
      <c r="E1109" s="524"/>
      <c r="F1109" s="524"/>
      <c r="G1109" s="524"/>
    </row>
    <row r="1110" spans="1:8" s="58" customFormat="1" ht="15.75" customHeight="1" x14ac:dyDescent="0.25">
      <c r="A1110" s="82">
        <v>1</v>
      </c>
      <c r="B1110" s="28" t="s">
        <v>246</v>
      </c>
      <c r="C1110" s="26"/>
      <c r="D1110" s="3"/>
      <c r="E1110" s="63"/>
      <c r="F1110" s="63"/>
      <c r="G1110" s="68"/>
      <c r="H1110" s="572"/>
    </row>
    <row r="1111" spans="1:8" s="58" customFormat="1" x14ac:dyDescent="0.25">
      <c r="A1111" s="82">
        <v>1</v>
      </c>
      <c r="B1111" s="65"/>
      <c r="C1111" s="26"/>
      <c r="D1111" s="3"/>
      <c r="E1111" s="63"/>
      <c r="F1111" s="63"/>
      <c r="G1111" s="68"/>
      <c r="H1111" s="572"/>
    </row>
    <row r="1112" spans="1:8" s="58" customFormat="1" x14ac:dyDescent="0.25">
      <c r="A1112" s="82">
        <v>1</v>
      </c>
      <c r="B1112" s="66" t="s">
        <v>162</v>
      </c>
      <c r="C1112" s="26"/>
      <c r="D1112" s="22">
        <f>D1089+ROUND(D1107*3.2,0)+D1109</f>
        <v>4820</v>
      </c>
      <c r="E1112" s="63"/>
      <c r="F1112" s="63"/>
      <c r="G1112" s="68"/>
      <c r="H1112" s="572"/>
    </row>
    <row r="1113" spans="1:8" s="58" customFormat="1" x14ac:dyDescent="0.25">
      <c r="A1113" s="82">
        <v>1</v>
      </c>
      <c r="B1113" s="67" t="s">
        <v>161</v>
      </c>
      <c r="C1113" s="26"/>
      <c r="D1113" s="22">
        <f>SUM(D1087,D1112)</f>
        <v>41102.552706552699</v>
      </c>
      <c r="E1113" s="63"/>
      <c r="F1113" s="63"/>
      <c r="G1113" s="68"/>
      <c r="H1113" s="572"/>
    </row>
    <row r="1114" spans="1:8" ht="15.75" customHeight="1" x14ac:dyDescent="0.25">
      <c r="A1114" s="82">
        <v>1</v>
      </c>
      <c r="B1114" s="29" t="s">
        <v>7</v>
      </c>
      <c r="C1114" s="60"/>
      <c r="D1114" s="60"/>
      <c r="E1114" s="60"/>
      <c r="F1114" s="60"/>
      <c r="G1114" s="22"/>
    </row>
    <row r="1115" spans="1:8" ht="15.75" customHeight="1" x14ac:dyDescent="0.25">
      <c r="A1115" s="82">
        <v>1</v>
      </c>
      <c r="B1115" s="43" t="s">
        <v>145</v>
      </c>
      <c r="C1115" s="60"/>
      <c r="D1115" s="510"/>
      <c r="E1115" s="60"/>
      <c r="F1115" s="510"/>
      <c r="G1115" s="22"/>
    </row>
    <row r="1116" spans="1:8" ht="15.75" customHeight="1" x14ac:dyDescent="0.25">
      <c r="A1116" s="82">
        <v>1</v>
      </c>
      <c r="B1116" s="32" t="s">
        <v>21</v>
      </c>
      <c r="C1116" s="60">
        <v>340</v>
      </c>
      <c r="D1116" s="3">
        <v>25</v>
      </c>
      <c r="E1116" s="70">
        <v>12</v>
      </c>
      <c r="F1116" s="3">
        <f>ROUND(G1116/C1116,0)</f>
        <v>1</v>
      </c>
      <c r="G1116" s="3">
        <f>ROUND(D1116*E1116,0)</f>
        <v>300</v>
      </c>
    </row>
    <row r="1117" spans="1:8" ht="15.75" customHeight="1" x14ac:dyDescent="0.25">
      <c r="A1117" s="82">
        <v>1</v>
      </c>
      <c r="B1117" s="32" t="s">
        <v>57</v>
      </c>
      <c r="C1117" s="60">
        <v>340</v>
      </c>
      <c r="D1117" s="3">
        <v>25</v>
      </c>
      <c r="E1117" s="70">
        <v>12</v>
      </c>
      <c r="F1117" s="3">
        <f>ROUND(G1117/C1117,0)</f>
        <v>1</v>
      </c>
      <c r="G1117" s="3">
        <f>ROUND(D1117*E1117,0)</f>
        <v>300</v>
      </c>
    </row>
    <row r="1118" spans="1:8" ht="15.75" customHeight="1" x14ac:dyDescent="0.25">
      <c r="A1118" s="82">
        <v>1</v>
      </c>
      <c r="B1118" s="34" t="s">
        <v>9</v>
      </c>
      <c r="C1118" s="60"/>
      <c r="D1118" s="44">
        <f>D1116+D1117</f>
        <v>50</v>
      </c>
      <c r="E1118" s="21">
        <f t="shared" ref="E1118" si="78">G1118/D1118</f>
        <v>12</v>
      </c>
      <c r="F1118" s="620">
        <f>F1116+F1117</f>
        <v>2</v>
      </c>
      <c r="G1118" s="22">
        <f>G1116+G1117</f>
        <v>600</v>
      </c>
    </row>
    <row r="1119" spans="1:8" ht="15.75" customHeight="1" x14ac:dyDescent="0.25">
      <c r="A1119" s="82">
        <v>1</v>
      </c>
      <c r="B1119" s="346" t="s">
        <v>118</v>
      </c>
      <c r="C1119" s="2"/>
      <c r="D1119" s="596">
        <f t="shared" ref="D1119" si="79">D1118</f>
        <v>50</v>
      </c>
      <c r="E1119" s="21">
        <f t="shared" ref="E1119:G1119" si="80">E1118</f>
        <v>12</v>
      </c>
      <c r="F1119" s="596">
        <f t="shared" si="80"/>
        <v>2</v>
      </c>
      <c r="G1119" s="596">
        <f t="shared" si="80"/>
        <v>600</v>
      </c>
    </row>
    <row r="1120" spans="1:8" ht="18.75" customHeight="1" thickBot="1" x14ac:dyDescent="0.3">
      <c r="A1120" s="82">
        <v>1</v>
      </c>
      <c r="B1120" s="565" t="s">
        <v>10</v>
      </c>
      <c r="C1120" s="635"/>
      <c r="D1120" s="566"/>
      <c r="E1120" s="636"/>
      <c r="F1120" s="566"/>
      <c r="G1120" s="566"/>
    </row>
    <row r="1121" spans="1:8" ht="29.25" x14ac:dyDescent="0.25">
      <c r="A1121" s="82">
        <v>1</v>
      </c>
      <c r="B1121" s="76" t="s">
        <v>304</v>
      </c>
      <c r="C1121" s="5"/>
      <c r="D1121" s="77">
        <f>D1122+D1124</f>
        <v>205595</v>
      </c>
      <c r="E1121" s="3"/>
      <c r="F1121" s="3"/>
      <c r="G1121" s="3"/>
    </row>
    <row r="1122" spans="1:8" ht="19.5" customHeight="1" x14ac:dyDescent="0.25">
      <c r="A1122" s="82">
        <v>1</v>
      </c>
      <c r="B1122" s="51" t="s">
        <v>179</v>
      </c>
      <c r="C1122" s="524"/>
      <c r="D1122" s="77">
        <f>D1123</f>
        <v>205570</v>
      </c>
      <c r="E1122" s="3"/>
      <c r="F1122" s="3"/>
      <c r="G1122" s="3"/>
    </row>
    <row r="1123" spans="1:8" ht="15.75" customHeight="1" x14ac:dyDescent="0.25">
      <c r="A1123" s="82">
        <v>1</v>
      </c>
      <c r="B1123" s="52" t="s">
        <v>180</v>
      </c>
      <c r="C1123" s="524"/>
      <c r="D1123" s="2">
        <v>205570</v>
      </c>
      <c r="E1123" s="3"/>
      <c r="F1123" s="3"/>
      <c r="G1123" s="3"/>
    </row>
    <row r="1124" spans="1:8" ht="17.25" customHeight="1" x14ac:dyDescent="0.25">
      <c r="A1124" s="82">
        <v>1</v>
      </c>
      <c r="B1124" s="51" t="s">
        <v>181</v>
      </c>
      <c r="C1124" s="524"/>
      <c r="D1124" s="77">
        <f>D1125</f>
        <v>25</v>
      </c>
      <c r="E1124" s="582"/>
      <c r="F1124" s="582"/>
      <c r="G1124" s="582"/>
    </row>
    <row r="1125" spans="1:8" ht="33.75" customHeight="1" x14ac:dyDescent="0.25">
      <c r="A1125" s="82">
        <v>1</v>
      </c>
      <c r="B1125" s="52" t="s">
        <v>182</v>
      </c>
      <c r="C1125" s="524"/>
      <c r="D1125" s="339">
        <v>25</v>
      </c>
      <c r="E1125" s="3"/>
      <c r="F1125" s="3"/>
      <c r="G1125" s="3"/>
    </row>
    <row r="1126" spans="1:8" ht="15.75" thickBot="1" x14ac:dyDescent="0.3">
      <c r="A1126" s="82">
        <v>1</v>
      </c>
      <c r="B1126" s="347" t="s">
        <v>10</v>
      </c>
      <c r="C1126" s="637"/>
      <c r="D1126" s="637"/>
      <c r="E1126" s="637"/>
      <c r="F1126" s="637"/>
      <c r="G1126" s="637"/>
    </row>
    <row r="1127" spans="1:8" ht="21" customHeight="1" x14ac:dyDescent="0.25">
      <c r="A1127" s="82">
        <v>1</v>
      </c>
      <c r="B1127" s="345" t="s">
        <v>305</v>
      </c>
      <c r="C1127" s="638"/>
      <c r="D1127" s="638"/>
      <c r="E1127" s="638"/>
      <c r="F1127" s="638"/>
      <c r="G1127" s="638"/>
    </row>
    <row r="1128" spans="1:8" s="58" customFormat="1" ht="18.75" customHeight="1" x14ac:dyDescent="0.25">
      <c r="A1128" s="82">
        <v>1</v>
      </c>
      <c r="B1128" s="25" t="s">
        <v>227</v>
      </c>
      <c r="C1128" s="25"/>
      <c r="D1128" s="89"/>
      <c r="E1128" s="57"/>
      <c r="F1128" s="57"/>
      <c r="G1128" s="57"/>
      <c r="H1128" s="572"/>
    </row>
    <row r="1129" spans="1:8" s="58" customFormat="1" x14ac:dyDescent="0.25">
      <c r="A1129" s="82">
        <v>1</v>
      </c>
      <c r="B1129" s="27" t="s">
        <v>331</v>
      </c>
      <c r="C1129" s="59"/>
      <c r="D1129" s="57">
        <f>SUM(D1130,D1131,D1132,D1133)</f>
        <v>5800</v>
      </c>
      <c r="E1129" s="57"/>
      <c r="F1129" s="57"/>
      <c r="G1129" s="57"/>
      <c r="H1129" s="572"/>
    </row>
    <row r="1130" spans="1:8" s="58" customFormat="1" x14ac:dyDescent="0.25">
      <c r="A1130" s="82">
        <v>1</v>
      </c>
      <c r="B1130" s="60" t="s">
        <v>228</v>
      </c>
      <c r="C1130" s="59"/>
      <c r="D1130" s="57"/>
      <c r="E1130" s="57"/>
      <c r="F1130" s="57"/>
      <c r="G1130" s="57"/>
      <c r="H1130" s="572"/>
    </row>
    <row r="1131" spans="1:8" s="58" customFormat="1" ht="17.25" customHeight="1" x14ac:dyDescent="0.25">
      <c r="A1131" s="82">
        <v>1</v>
      </c>
      <c r="B1131" s="60" t="s">
        <v>229</v>
      </c>
      <c r="C1131" s="59"/>
      <c r="D1131" s="3">
        <v>100</v>
      </c>
      <c r="E1131" s="57"/>
      <c r="F1131" s="57"/>
      <c r="G1131" s="57"/>
      <c r="H1131" s="572"/>
    </row>
    <row r="1132" spans="1:8" s="58" customFormat="1" ht="30" x14ac:dyDescent="0.25">
      <c r="A1132" s="82">
        <v>1</v>
      </c>
      <c r="B1132" s="60" t="s">
        <v>230</v>
      </c>
      <c r="C1132" s="59"/>
      <c r="D1132" s="3"/>
      <c r="E1132" s="57"/>
      <c r="F1132" s="57"/>
      <c r="G1132" s="57"/>
      <c r="H1132" s="572"/>
    </row>
    <row r="1133" spans="1:8" s="58" customFormat="1" x14ac:dyDescent="0.25">
      <c r="A1133" s="82">
        <v>1</v>
      </c>
      <c r="B1133" s="27" t="s">
        <v>231</v>
      </c>
      <c r="C1133" s="59"/>
      <c r="D1133" s="3">
        <v>5700</v>
      </c>
      <c r="E1133" s="57"/>
      <c r="F1133" s="57"/>
      <c r="G1133" s="57"/>
      <c r="H1133" s="572"/>
    </row>
    <row r="1134" spans="1:8" s="58" customFormat="1" ht="45" x14ac:dyDescent="0.25">
      <c r="A1134" s="82">
        <v>1</v>
      </c>
      <c r="B1134" s="27" t="s">
        <v>326</v>
      </c>
      <c r="C1134" s="59"/>
      <c r="D1134" s="17">
        <v>187</v>
      </c>
      <c r="E1134" s="57"/>
      <c r="F1134" s="57"/>
      <c r="G1134" s="57"/>
      <c r="H1134" s="572"/>
    </row>
    <row r="1135" spans="1:8" x14ac:dyDescent="0.25">
      <c r="A1135" s="82">
        <v>1</v>
      </c>
      <c r="B1135" s="28" t="s">
        <v>121</v>
      </c>
      <c r="C1135" s="26"/>
      <c r="D1135" s="3">
        <v>3000</v>
      </c>
      <c r="E1135" s="3"/>
      <c r="F1135" s="3"/>
      <c r="G1135" s="3"/>
    </row>
    <row r="1136" spans="1:8" s="58" customFormat="1" x14ac:dyDescent="0.25">
      <c r="A1136" s="82">
        <v>1</v>
      </c>
      <c r="B1136" s="55" t="s">
        <v>160</v>
      </c>
      <c r="C1136" s="490"/>
      <c r="D1136" s="3"/>
      <c r="E1136" s="57"/>
      <c r="F1136" s="57"/>
      <c r="G1136" s="57"/>
      <c r="H1136" s="572"/>
    </row>
    <row r="1137" spans="1:8" s="58" customFormat="1" ht="15.75" customHeight="1" x14ac:dyDescent="0.25">
      <c r="A1137" s="82">
        <v>1</v>
      </c>
      <c r="B1137" s="61" t="s">
        <v>232</v>
      </c>
      <c r="C1137" s="62"/>
      <c r="D1137" s="59">
        <f>D1129+ROUND(D1135*3.2,0)</f>
        <v>15400</v>
      </c>
      <c r="E1137" s="63"/>
      <c r="F1137" s="63"/>
      <c r="G1137" s="68"/>
      <c r="H1137" s="572"/>
    </row>
    <row r="1138" spans="1:8" s="58" customFormat="1" ht="15.75" customHeight="1" x14ac:dyDescent="0.25">
      <c r="A1138" s="82">
        <v>1</v>
      </c>
      <c r="B1138" s="25" t="s">
        <v>163</v>
      </c>
      <c r="C1138" s="26"/>
      <c r="D1138" s="3"/>
      <c r="E1138" s="63"/>
      <c r="F1138" s="63"/>
      <c r="G1138" s="68"/>
      <c r="H1138" s="572"/>
    </row>
    <row r="1139" spans="1:8" s="58" customFormat="1" ht="15.75" customHeight="1" x14ac:dyDescent="0.25">
      <c r="A1139" s="82">
        <v>1</v>
      </c>
      <c r="B1139" s="27" t="s">
        <v>123</v>
      </c>
      <c r="C1139" s="26"/>
      <c r="D1139" s="3">
        <f>SUM(D1141,D1142,D1149,D1155,D1156,D1157)+D1140/2.7</f>
        <v>8840.6666666666661</v>
      </c>
      <c r="E1139" s="63"/>
      <c r="F1139" s="63"/>
      <c r="G1139" s="68"/>
      <c r="H1139" s="572"/>
    </row>
    <row r="1140" spans="1:8" s="58" customFormat="1" ht="15.75" customHeight="1" x14ac:dyDescent="0.25">
      <c r="A1140" s="82">
        <v>1</v>
      </c>
      <c r="B1140" s="27" t="s">
        <v>327</v>
      </c>
      <c r="C1140" s="26"/>
      <c r="D1140" s="3">
        <v>8226</v>
      </c>
      <c r="E1140" s="63"/>
      <c r="F1140" s="63"/>
      <c r="G1140" s="68"/>
      <c r="H1140" s="572"/>
    </row>
    <row r="1141" spans="1:8" s="58" customFormat="1" ht="15.75" customHeight="1" x14ac:dyDescent="0.25">
      <c r="A1141" s="82">
        <v>1</v>
      </c>
      <c r="B1141" s="27" t="s">
        <v>228</v>
      </c>
      <c r="C1141" s="26"/>
      <c r="D1141" s="3"/>
      <c r="E1141" s="63"/>
      <c r="F1141" s="63"/>
      <c r="G1141" s="68"/>
      <c r="H1141" s="572"/>
    </row>
    <row r="1142" spans="1:8" s="58" customFormat="1" ht="15.75" customHeight="1" x14ac:dyDescent="0.25">
      <c r="A1142" s="82">
        <v>1</v>
      </c>
      <c r="B1142" s="60" t="s">
        <v>233</v>
      </c>
      <c r="C1142" s="26"/>
      <c r="D1142" s="3">
        <f>D1143+D1144+D1145+D1147</f>
        <v>1338</v>
      </c>
      <c r="E1142" s="63"/>
      <c r="F1142" s="63"/>
      <c r="G1142" s="68"/>
      <c r="H1142" s="572"/>
    </row>
    <row r="1143" spans="1:8" s="58" customFormat="1" ht="19.5" customHeight="1" x14ac:dyDescent="0.25">
      <c r="A1143" s="82">
        <v>1</v>
      </c>
      <c r="B1143" s="64" t="s">
        <v>234</v>
      </c>
      <c r="C1143" s="26"/>
      <c r="D1143" s="57">
        <v>1029</v>
      </c>
      <c r="E1143" s="63"/>
      <c r="F1143" s="63"/>
      <c r="G1143" s="68"/>
      <c r="H1143" s="572"/>
    </row>
    <row r="1144" spans="1:8" s="58" customFormat="1" ht="15.75" customHeight="1" x14ac:dyDescent="0.25">
      <c r="A1144" s="82">
        <v>1</v>
      </c>
      <c r="B1144" s="64" t="s">
        <v>235</v>
      </c>
      <c r="C1144" s="26"/>
      <c r="D1144" s="57">
        <v>309</v>
      </c>
      <c r="E1144" s="63"/>
      <c r="F1144" s="63"/>
      <c r="G1144" s="68"/>
      <c r="H1144" s="572"/>
    </row>
    <row r="1145" spans="1:8" s="58" customFormat="1" ht="30.75" customHeight="1" x14ac:dyDescent="0.25">
      <c r="A1145" s="82">
        <v>1</v>
      </c>
      <c r="B1145" s="64" t="s">
        <v>236</v>
      </c>
      <c r="C1145" s="26"/>
      <c r="D1145" s="57"/>
      <c r="E1145" s="63"/>
      <c r="F1145" s="63"/>
      <c r="G1145" s="68"/>
      <c r="H1145" s="572"/>
    </row>
    <row r="1146" spans="1:8" s="58" customFormat="1" x14ac:dyDescent="0.25">
      <c r="A1146" s="82">
        <v>1</v>
      </c>
      <c r="B1146" s="64" t="s">
        <v>237</v>
      </c>
      <c r="C1146" s="26"/>
      <c r="D1146" s="57"/>
      <c r="E1146" s="63"/>
      <c r="F1146" s="63"/>
      <c r="G1146" s="68"/>
      <c r="H1146" s="572"/>
    </row>
    <row r="1147" spans="1:8" s="58" customFormat="1" ht="30" x14ac:dyDescent="0.25">
      <c r="A1147" s="82">
        <v>1</v>
      </c>
      <c r="B1147" s="64" t="s">
        <v>238</v>
      </c>
      <c r="C1147" s="26"/>
      <c r="D1147" s="57"/>
      <c r="E1147" s="63"/>
      <c r="F1147" s="63"/>
      <c r="G1147" s="68"/>
      <c r="H1147" s="572"/>
    </row>
    <row r="1148" spans="1:8" s="58" customFormat="1" x14ac:dyDescent="0.25">
      <c r="A1148" s="82">
        <v>1</v>
      </c>
      <c r="B1148" s="64" t="s">
        <v>237</v>
      </c>
      <c r="C1148" s="26"/>
      <c r="D1148" s="91"/>
      <c r="E1148" s="63"/>
      <c r="F1148" s="63"/>
      <c r="G1148" s="68"/>
      <c r="H1148" s="572"/>
    </row>
    <row r="1149" spans="1:8" s="58" customFormat="1" ht="30" customHeight="1" x14ac:dyDescent="0.25">
      <c r="A1149" s="82">
        <v>1</v>
      </c>
      <c r="B1149" s="60" t="s">
        <v>239</v>
      </c>
      <c r="C1149" s="26"/>
      <c r="D1149" s="3">
        <f>SUM(D1150,D1151,D1153)</f>
        <v>456</v>
      </c>
      <c r="E1149" s="63"/>
      <c r="F1149" s="63"/>
      <c r="G1149" s="68"/>
      <c r="H1149" s="572"/>
    </row>
    <row r="1150" spans="1:8" s="58" customFormat="1" ht="30" x14ac:dyDescent="0.25">
      <c r="A1150" s="82">
        <v>1</v>
      </c>
      <c r="B1150" s="64" t="s">
        <v>240</v>
      </c>
      <c r="C1150" s="26"/>
      <c r="D1150" s="3">
        <v>456</v>
      </c>
      <c r="E1150" s="63"/>
      <c r="F1150" s="63"/>
      <c r="G1150" s="68"/>
      <c r="H1150" s="572"/>
    </row>
    <row r="1151" spans="1:8" s="58" customFormat="1" ht="45" x14ac:dyDescent="0.25">
      <c r="A1151" s="82">
        <v>1</v>
      </c>
      <c r="B1151" s="64" t="s">
        <v>241</v>
      </c>
      <c r="C1151" s="26"/>
      <c r="D1151" s="53"/>
      <c r="E1151" s="63"/>
      <c r="F1151" s="63"/>
      <c r="G1151" s="68"/>
      <c r="H1151" s="572"/>
    </row>
    <row r="1152" spans="1:8" s="58" customFormat="1" x14ac:dyDescent="0.25">
      <c r="A1152" s="82">
        <v>1</v>
      </c>
      <c r="B1152" s="64" t="s">
        <v>237</v>
      </c>
      <c r="C1152" s="26"/>
      <c r="D1152" s="53"/>
      <c r="E1152" s="63"/>
      <c r="F1152" s="63"/>
      <c r="G1152" s="68"/>
      <c r="H1152" s="572"/>
    </row>
    <row r="1153" spans="1:8" s="58" customFormat="1" ht="45" x14ac:dyDescent="0.25">
      <c r="A1153" s="82">
        <v>1</v>
      </c>
      <c r="B1153" s="64" t="s">
        <v>242</v>
      </c>
      <c r="C1153" s="26"/>
      <c r="D1153" s="53"/>
      <c r="E1153" s="63"/>
      <c r="F1153" s="63"/>
      <c r="G1153" s="68"/>
      <c r="H1153" s="572"/>
    </row>
    <row r="1154" spans="1:8" s="58" customFormat="1" x14ac:dyDescent="0.25">
      <c r="A1154" s="82">
        <v>1</v>
      </c>
      <c r="B1154" s="64" t="s">
        <v>237</v>
      </c>
      <c r="C1154" s="26"/>
      <c r="D1154" s="53"/>
      <c r="E1154" s="63"/>
      <c r="F1154" s="63"/>
      <c r="G1154" s="68"/>
      <c r="H1154" s="572"/>
    </row>
    <row r="1155" spans="1:8" s="58" customFormat="1" ht="31.5" customHeight="1" x14ac:dyDescent="0.25">
      <c r="A1155" s="82">
        <v>1</v>
      </c>
      <c r="B1155" s="60" t="s">
        <v>243</v>
      </c>
      <c r="C1155" s="26"/>
      <c r="D1155" s="3"/>
      <c r="E1155" s="63"/>
      <c r="F1155" s="63"/>
      <c r="G1155" s="68"/>
      <c r="H1155" s="572"/>
    </row>
    <row r="1156" spans="1:8" s="58" customFormat="1" ht="15.75" customHeight="1" x14ac:dyDescent="0.25">
      <c r="A1156" s="82">
        <v>1</v>
      </c>
      <c r="B1156" s="60" t="s">
        <v>244</v>
      </c>
      <c r="C1156" s="26"/>
      <c r="D1156" s="3"/>
      <c r="E1156" s="63"/>
      <c r="F1156" s="63"/>
      <c r="G1156" s="68"/>
      <c r="H1156" s="572"/>
    </row>
    <row r="1157" spans="1:8" s="58" customFormat="1" ht="15.75" customHeight="1" x14ac:dyDescent="0.25">
      <c r="A1157" s="82">
        <v>1</v>
      </c>
      <c r="B1157" s="27" t="s">
        <v>245</v>
      </c>
      <c r="C1157" s="26"/>
      <c r="D1157" s="3">
        <v>4000</v>
      </c>
      <c r="E1157" s="63"/>
      <c r="F1157" s="63"/>
      <c r="G1157" s="68"/>
      <c r="H1157" s="572"/>
    </row>
    <row r="1158" spans="1:8" s="58" customFormat="1" x14ac:dyDescent="0.25">
      <c r="A1158" s="82">
        <v>1</v>
      </c>
      <c r="B1158" s="28" t="s">
        <v>121</v>
      </c>
      <c r="C1158" s="59"/>
      <c r="D1158" s="57">
        <f>D1159/8.5</f>
        <v>9388.2352941176468</v>
      </c>
      <c r="E1158" s="63"/>
      <c r="F1158" s="63"/>
      <c r="G1158" s="68"/>
      <c r="H1158" s="572"/>
    </row>
    <row r="1159" spans="1:8" s="58" customFormat="1" x14ac:dyDescent="0.25">
      <c r="A1159" s="82">
        <v>1</v>
      </c>
      <c r="B1159" s="55" t="s">
        <v>160</v>
      </c>
      <c r="C1159" s="59"/>
      <c r="D1159" s="91">
        <v>79800</v>
      </c>
      <c r="E1159" s="63"/>
      <c r="F1159" s="63"/>
      <c r="G1159" s="68"/>
      <c r="H1159" s="572"/>
    </row>
    <row r="1160" spans="1:8" ht="30" x14ac:dyDescent="0.25">
      <c r="A1160" s="82">
        <v>1</v>
      </c>
      <c r="B1160" s="28" t="s">
        <v>122</v>
      </c>
      <c r="C1160" s="26"/>
      <c r="D1160" s="3">
        <v>370</v>
      </c>
      <c r="E1160" s="3"/>
      <c r="F1160" s="3"/>
      <c r="G1160" s="3"/>
    </row>
    <row r="1161" spans="1:8" s="58" customFormat="1" ht="15.75" customHeight="1" x14ac:dyDescent="0.25">
      <c r="A1161" s="82">
        <v>1</v>
      </c>
      <c r="B1161" s="28" t="s">
        <v>246</v>
      </c>
      <c r="C1161" s="26"/>
      <c r="D1161" s="3"/>
      <c r="E1161" s="63"/>
      <c r="F1161" s="63"/>
      <c r="G1161" s="68"/>
      <c r="H1161" s="572"/>
    </row>
    <row r="1162" spans="1:8" s="58" customFormat="1" x14ac:dyDescent="0.25">
      <c r="A1162" s="82">
        <v>1</v>
      </c>
      <c r="B1162" s="65"/>
      <c r="C1162" s="26"/>
      <c r="D1162" s="3"/>
      <c r="E1162" s="63"/>
      <c r="F1162" s="63"/>
      <c r="G1162" s="68"/>
      <c r="H1162" s="572"/>
    </row>
    <row r="1163" spans="1:8" s="58" customFormat="1" x14ac:dyDescent="0.25">
      <c r="A1163" s="82">
        <v>1</v>
      </c>
      <c r="B1163" s="66" t="s">
        <v>162</v>
      </c>
      <c r="C1163" s="26"/>
      <c r="D1163" s="22">
        <f>D1139+ROUND(D1159/3.9,0)+D1160</f>
        <v>29672.666666666664</v>
      </c>
      <c r="E1163" s="63"/>
      <c r="F1163" s="63"/>
      <c r="G1163" s="68"/>
      <c r="H1163" s="572"/>
    </row>
    <row r="1164" spans="1:8" s="58" customFormat="1" x14ac:dyDescent="0.25">
      <c r="A1164" s="82">
        <v>1</v>
      </c>
      <c r="B1164" s="67" t="s">
        <v>161</v>
      </c>
      <c r="C1164" s="26"/>
      <c r="D1164" s="22">
        <f>SUM(D1137,D1163)</f>
        <v>45072.666666666664</v>
      </c>
      <c r="E1164" s="63"/>
      <c r="F1164" s="63"/>
      <c r="G1164" s="68"/>
      <c r="H1164" s="572"/>
    </row>
    <row r="1165" spans="1:8" ht="15.75" customHeight="1" x14ac:dyDescent="0.25">
      <c r="A1165" s="82">
        <v>1</v>
      </c>
      <c r="B1165" s="43" t="s">
        <v>7</v>
      </c>
      <c r="C1165" s="604"/>
      <c r="D1165" s="3"/>
      <c r="E1165" s="3"/>
      <c r="F1165" s="3"/>
      <c r="G1165" s="3"/>
    </row>
    <row r="1166" spans="1:8" ht="15.75" customHeight="1" x14ac:dyDescent="0.25">
      <c r="A1166" s="82">
        <v>1</v>
      </c>
      <c r="B1166" s="54" t="s">
        <v>77</v>
      </c>
      <c r="C1166" s="604"/>
      <c r="D1166" s="3"/>
      <c r="E1166" s="3"/>
      <c r="F1166" s="3"/>
      <c r="G1166" s="3"/>
    </row>
    <row r="1167" spans="1:8" ht="15.75" customHeight="1" x14ac:dyDescent="0.25">
      <c r="A1167" s="82">
        <v>1</v>
      </c>
      <c r="B1167" s="33" t="s">
        <v>21</v>
      </c>
      <c r="C1167" s="2">
        <v>240</v>
      </c>
      <c r="D1167" s="3">
        <v>210</v>
      </c>
      <c r="E1167" s="72">
        <v>8</v>
      </c>
      <c r="F1167" s="3">
        <f>ROUND(G1167/C1167,0)</f>
        <v>7</v>
      </c>
      <c r="G1167" s="3">
        <f>ROUND(D1167*E1167,0)</f>
        <v>1680</v>
      </c>
    </row>
    <row r="1168" spans="1:8" ht="15.75" customHeight="1" x14ac:dyDescent="0.25">
      <c r="A1168" s="82">
        <v>1</v>
      </c>
      <c r="B1168" s="34" t="s">
        <v>147</v>
      </c>
      <c r="C1168" s="2"/>
      <c r="D1168" s="44">
        <f t="shared" ref="D1168" si="81">D1167</f>
        <v>210</v>
      </c>
      <c r="E1168" s="21">
        <f t="shared" ref="E1168" si="82">G1168/D1168</f>
        <v>8</v>
      </c>
      <c r="F1168" s="44">
        <f t="shared" ref="F1168:G1169" si="83">F1167</f>
        <v>7</v>
      </c>
      <c r="G1168" s="44">
        <f t="shared" si="83"/>
        <v>1680</v>
      </c>
    </row>
    <row r="1169" spans="1:7" ht="15.75" customHeight="1" x14ac:dyDescent="0.25">
      <c r="A1169" s="82">
        <v>1</v>
      </c>
      <c r="B1169" s="346" t="s">
        <v>118</v>
      </c>
      <c r="C1169" s="2"/>
      <c r="D1169" s="596">
        <f t="shared" ref="D1169" si="84">D1168</f>
        <v>210</v>
      </c>
      <c r="E1169" s="106">
        <f>E1168</f>
        <v>8</v>
      </c>
      <c r="F1169" s="596">
        <f t="shared" si="83"/>
        <v>7</v>
      </c>
      <c r="G1169" s="596">
        <f t="shared" si="83"/>
        <v>1680</v>
      </c>
    </row>
    <row r="1170" spans="1:7" ht="18.75" customHeight="1" thickBot="1" x14ac:dyDescent="0.3">
      <c r="A1170" s="82">
        <v>1</v>
      </c>
      <c r="B1170" s="347" t="s">
        <v>10</v>
      </c>
      <c r="C1170" s="347"/>
      <c r="D1170" s="579"/>
      <c r="E1170" s="579"/>
      <c r="F1170" s="579"/>
      <c r="G1170" s="579"/>
    </row>
    <row r="1171" spans="1:7" ht="43.5" x14ac:dyDescent="0.25">
      <c r="A1171" s="82">
        <v>1</v>
      </c>
      <c r="B1171" s="613" t="s">
        <v>306</v>
      </c>
      <c r="C1171" s="114"/>
      <c r="D1171" s="114"/>
      <c r="E1171" s="114"/>
      <c r="F1171" s="114"/>
      <c r="G1171" s="114"/>
    </row>
    <row r="1172" spans="1:7" ht="14.25" customHeight="1" x14ac:dyDescent="0.25">
      <c r="A1172" s="82">
        <v>1</v>
      </c>
      <c r="B1172" s="83" t="s">
        <v>4</v>
      </c>
      <c r="C1172" s="94"/>
      <c r="D1172" s="94"/>
      <c r="E1172" s="94"/>
      <c r="F1172" s="94"/>
      <c r="G1172" s="94"/>
    </row>
    <row r="1173" spans="1:7" x14ac:dyDescent="0.25">
      <c r="A1173" s="82">
        <v>1</v>
      </c>
      <c r="B1173" s="4" t="s">
        <v>143</v>
      </c>
      <c r="C1173" s="108">
        <v>320</v>
      </c>
      <c r="D1173" s="2">
        <v>2600</v>
      </c>
      <c r="E1173" s="70">
        <v>13</v>
      </c>
      <c r="F1173" s="5">
        <f>ROUND(G1173/C1173,0)</f>
        <v>106</v>
      </c>
      <c r="G1173" s="3">
        <f>ROUND(D1173*E1173,0)</f>
        <v>33800</v>
      </c>
    </row>
    <row r="1174" spans="1:7" x14ac:dyDescent="0.25">
      <c r="A1174" s="82">
        <v>1</v>
      </c>
      <c r="B1174" s="618" t="s">
        <v>5</v>
      </c>
      <c r="C1174" s="639">
        <v>320</v>
      </c>
      <c r="D1174" s="77">
        <f t="shared" ref="D1174" si="85">D1173</f>
        <v>2600</v>
      </c>
      <c r="E1174" s="513">
        <f t="shared" ref="E1174:G1174" si="86">E1173</f>
        <v>13</v>
      </c>
      <c r="F1174" s="77">
        <f t="shared" si="86"/>
        <v>106</v>
      </c>
      <c r="G1174" s="77">
        <f t="shared" si="86"/>
        <v>33800</v>
      </c>
    </row>
    <row r="1175" spans="1:7" ht="15.75" x14ac:dyDescent="0.25">
      <c r="A1175" s="82">
        <v>1</v>
      </c>
      <c r="B1175" s="29" t="s">
        <v>335</v>
      </c>
      <c r="C1175" s="60"/>
      <c r="D1175" s="60"/>
      <c r="E1175" s="60"/>
      <c r="F1175" s="60"/>
      <c r="G1175" s="22"/>
    </row>
    <row r="1176" spans="1:7" x14ac:dyDescent="0.25">
      <c r="A1176" s="82">
        <v>1</v>
      </c>
      <c r="B1176" s="43" t="s">
        <v>145</v>
      </c>
      <c r="C1176" s="60"/>
      <c r="D1176" s="510"/>
      <c r="E1176" s="60"/>
      <c r="F1176" s="510"/>
      <c r="G1176" s="22"/>
    </row>
    <row r="1177" spans="1:7" x14ac:dyDescent="0.25">
      <c r="A1177" s="82">
        <v>1</v>
      </c>
      <c r="B1177" s="33" t="s">
        <v>143</v>
      </c>
      <c r="C1177" s="60">
        <v>300</v>
      </c>
      <c r="D1177" s="3">
        <v>360</v>
      </c>
      <c r="E1177" s="70">
        <v>10</v>
      </c>
      <c r="F1177" s="3">
        <f>ROUND(G1177/C1177,0)</f>
        <v>12</v>
      </c>
      <c r="G1177" s="3">
        <f>ROUND(D1177*E1177,0)</f>
        <v>3600</v>
      </c>
    </row>
    <row r="1178" spans="1:7" x14ac:dyDescent="0.25">
      <c r="A1178" s="82">
        <v>1</v>
      </c>
      <c r="B1178" s="349" t="s">
        <v>9</v>
      </c>
      <c r="C1178" s="60">
        <v>300</v>
      </c>
      <c r="D1178" s="3">
        <f t="shared" ref="D1178" si="87">D1177</f>
        <v>360</v>
      </c>
      <c r="E1178" s="70">
        <v>10</v>
      </c>
      <c r="F1178" s="3">
        <f t="shared" ref="F1178:G1179" si="88">F1177</f>
        <v>12</v>
      </c>
      <c r="G1178" s="3">
        <f t="shared" si="88"/>
        <v>3600</v>
      </c>
    </row>
    <row r="1179" spans="1:7" ht="18.75" customHeight="1" x14ac:dyDescent="0.25">
      <c r="A1179" s="82">
        <v>1</v>
      </c>
      <c r="B1179" s="346" t="s">
        <v>118</v>
      </c>
      <c r="C1179" s="60"/>
      <c r="D1179" s="22">
        <f t="shared" ref="D1179" si="89">D1178</f>
        <v>360</v>
      </c>
      <c r="E1179" s="21">
        <f t="shared" ref="E1179" si="90">G1179/D1179</f>
        <v>10</v>
      </c>
      <c r="F1179" s="22">
        <f t="shared" si="88"/>
        <v>12</v>
      </c>
      <c r="G1179" s="22">
        <f t="shared" si="88"/>
        <v>3600</v>
      </c>
    </row>
    <row r="1180" spans="1:7" ht="15.75" thickBot="1" x14ac:dyDescent="0.3">
      <c r="A1180" s="82">
        <v>1</v>
      </c>
      <c r="B1180" s="347" t="s">
        <v>10</v>
      </c>
      <c r="C1180" s="347"/>
      <c r="D1180" s="347"/>
      <c r="E1180" s="347"/>
      <c r="F1180" s="347"/>
      <c r="G1180" s="347"/>
    </row>
    <row r="1181" spans="1:7" x14ac:dyDescent="0.25">
      <c r="A1181" s="82">
        <v>1</v>
      </c>
    </row>
  </sheetData>
  <mergeCells count="6">
    <mergeCell ref="B2:G3"/>
    <mergeCell ref="C4:C6"/>
    <mergeCell ref="E4:E6"/>
    <mergeCell ref="F4:F6"/>
    <mergeCell ref="D4:D6"/>
    <mergeCell ref="G4:G6"/>
  </mergeCells>
  <pageMargins left="0.68" right="0" top="0.74" bottom="0.19685039370078741" header="0" footer="0"/>
  <pageSetup paperSize="9" scale="8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zoomScaleSheetLayoutView="7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15" sqref="A15"/>
    </sheetView>
  </sheetViews>
  <sheetFormatPr defaultColWidth="9.140625" defaultRowHeight="15" x14ac:dyDescent="0.25"/>
  <cols>
    <col min="1" max="1" width="45" style="6" customWidth="1"/>
    <col min="2" max="2" width="12.140625" style="6" customWidth="1"/>
    <col min="3" max="3" width="13.7109375" style="6" customWidth="1"/>
    <col min="4" max="4" width="11.85546875" style="6" customWidth="1"/>
    <col min="5" max="5" width="13.85546875" style="6" customWidth="1"/>
    <col min="6" max="6" width="12" style="6" customWidth="1"/>
    <col min="7" max="16384" width="9.140625" style="6"/>
  </cols>
  <sheetData>
    <row r="1" spans="1:6" ht="8.25" customHeight="1" x14ac:dyDescent="0.25">
      <c r="E1" s="116"/>
    </row>
    <row r="2" spans="1:6" ht="30.75" customHeight="1" x14ac:dyDescent="0.25">
      <c r="A2" s="911" t="s">
        <v>336</v>
      </c>
      <c r="B2" s="912"/>
      <c r="C2" s="912"/>
      <c r="D2" s="912"/>
      <c r="E2" s="912"/>
      <c r="F2" s="912"/>
    </row>
    <row r="3" spans="1:6" ht="15.75" thickBot="1" x14ac:dyDescent="0.3">
      <c r="A3" s="946"/>
      <c r="B3" s="946"/>
      <c r="C3" s="946"/>
      <c r="D3" s="946"/>
      <c r="E3" s="946"/>
      <c r="F3" s="946"/>
    </row>
    <row r="4" spans="1:6" ht="36.7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5.75" customHeight="1" x14ac:dyDescent="0.3">
      <c r="A5" s="9"/>
      <c r="B5" s="917"/>
      <c r="C5" s="944"/>
      <c r="D5" s="923"/>
      <c r="E5" s="917"/>
      <c r="F5" s="920"/>
    </row>
    <row r="6" spans="1:6" ht="43.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s="11" customFormat="1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6" ht="29.25" hidden="1" x14ac:dyDescent="0.25">
      <c r="A8" s="314" t="s">
        <v>292</v>
      </c>
      <c r="B8" s="14"/>
      <c r="C8" s="15"/>
      <c r="D8" s="15"/>
      <c r="E8" s="15"/>
      <c r="F8" s="15"/>
    </row>
    <row r="9" spans="1:6" ht="17.25" hidden="1" customHeight="1" x14ac:dyDescent="0.25">
      <c r="A9" s="83" t="s">
        <v>4</v>
      </c>
      <c r="B9" s="16"/>
      <c r="C9" s="17"/>
      <c r="D9" s="17"/>
      <c r="E9" s="17"/>
      <c r="F9" s="17"/>
    </row>
    <row r="10" spans="1:6" hidden="1" x14ac:dyDescent="0.25">
      <c r="A10" s="4" t="s">
        <v>58</v>
      </c>
      <c r="B10" s="5">
        <v>340</v>
      </c>
      <c r="C10" s="17"/>
      <c r="D10" s="18">
        <v>11</v>
      </c>
      <c r="E10" s="17">
        <f>ROUND(F10/B10,1)</f>
        <v>0</v>
      </c>
      <c r="F10" s="3">
        <f>ROUND(C10*D10,0)</f>
        <v>0</v>
      </c>
    </row>
    <row r="11" spans="1:6" s="24" customFormat="1" ht="18.75" hidden="1" customHeight="1" thickBot="1" x14ac:dyDescent="0.25">
      <c r="A11" s="19" t="s">
        <v>5</v>
      </c>
      <c r="B11" s="20"/>
      <c r="C11" s="23">
        <f>SUM(C10:C10)</f>
        <v>0</v>
      </c>
      <c r="D11" s="21" t="e">
        <f>F11/C11</f>
        <v>#DIV/0!</v>
      </c>
      <c r="E11" s="22">
        <f>SUM(E10:E10)</f>
        <v>0</v>
      </c>
      <c r="F11" s="23">
        <f>SUM(F10:F10)</f>
        <v>0</v>
      </c>
    </row>
    <row r="12" spans="1:6" s="24" customFormat="1" ht="18.75" hidden="1" customHeight="1" thickBot="1" x14ac:dyDescent="0.25">
      <c r="A12" s="40" t="s">
        <v>10</v>
      </c>
      <c r="B12" s="41"/>
      <c r="C12" s="42"/>
      <c r="D12" s="42"/>
      <c r="E12" s="42"/>
      <c r="F12" s="42"/>
    </row>
    <row r="13" spans="1:6" ht="18.75" customHeight="1" x14ac:dyDescent="0.25">
      <c r="A13" s="45" t="s">
        <v>293</v>
      </c>
      <c r="B13" s="20"/>
      <c r="C13" s="17"/>
      <c r="D13" s="17"/>
      <c r="E13" s="17"/>
      <c r="F13" s="17"/>
    </row>
    <row r="14" spans="1:6" s="24" customFormat="1" ht="20.25" customHeight="1" x14ac:dyDescent="0.25">
      <c r="A14" s="29" t="s">
        <v>7</v>
      </c>
      <c r="B14" s="20"/>
      <c r="C14" s="17"/>
      <c r="D14" s="3"/>
      <c r="E14" s="3"/>
      <c r="F14" s="17"/>
    </row>
    <row r="15" spans="1:6" s="24" customFormat="1" ht="18" customHeight="1" x14ac:dyDescent="0.25">
      <c r="A15" s="31" t="s">
        <v>145</v>
      </c>
      <c r="B15" s="20"/>
      <c r="C15" s="17"/>
      <c r="D15" s="3"/>
      <c r="E15" s="3"/>
      <c r="F15" s="17"/>
    </row>
    <row r="16" spans="1:6" ht="21" customHeight="1" x14ac:dyDescent="0.25">
      <c r="A16" s="46" t="s">
        <v>155</v>
      </c>
      <c r="B16" s="5">
        <v>300</v>
      </c>
      <c r="C16" s="17">
        <v>5</v>
      </c>
      <c r="D16" s="18">
        <v>14</v>
      </c>
      <c r="E16" s="3">
        <f>ROUND(F16/B16,0)</f>
        <v>0</v>
      </c>
      <c r="F16" s="3">
        <f>ROUND(C16*D16,0)</f>
        <v>70</v>
      </c>
    </row>
    <row r="17" spans="1:6" s="24" customFormat="1" ht="16.5" customHeight="1" x14ac:dyDescent="0.2">
      <c r="A17" s="74" t="s">
        <v>9</v>
      </c>
      <c r="B17" s="20"/>
      <c r="C17" s="23">
        <f>C16</f>
        <v>5</v>
      </c>
      <c r="D17" s="315">
        <f>D16</f>
        <v>14</v>
      </c>
      <c r="E17" s="23">
        <f>E16</f>
        <v>0</v>
      </c>
      <c r="F17" s="23">
        <f>F16</f>
        <v>70</v>
      </c>
    </row>
    <row r="18" spans="1:6" s="24" customFormat="1" ht="20.25" customHeight="1" x14ac:dyDescent="0.25">
      <c r="A18" s="31" t="s">
        <v>20</v>
      </c>
      <c r="B18" s="5"/>
      <c r="C18" s="17"/>
      <c r="D18" s="18"/>
      <c r="E18" s="3"/>
      <c r="F18" s="17"/>
    </row>
    <row r="19" spans="1:6" s="24" customFormat="1" ht="18.75" customHeight="1" x14ac:dyDescent="0.25">
      <c r="A19" s="33" t="s">
        <v>146</v>
      </c>
      <c r="B19" s="5">
        <v>240</v>
      </c>
      <c r="C19" s="17"/>
      <c r="D19" s="18">
        <v>8</v>
      </c>
      <c r="E19" s="3">
        <f>ROUND(F19/B19,0)</f>
        <v>0</v>
      </c>
      <c r="F19" s="3">
        <f>ROUND(C19*D19,0)</f>
        <v>0</v>
      </c>
    </row>
    <row r="20" spans="1:6" s="24" customFormat="1" ht="18.75" customHeight="1" x14ac:dyDescent="0.25">
      <c r="A20" s="33" t="s">
        <v>11</v>
      </c>
      <c r="B20" s="5">
        <v>240</v>
      </c>
      <c r="C20" s="17">
        <v>0</v>
      </c>
      <c r="D20" s="18">
        <v>3</v>
      </c>
      <c r="E20" s="3">
        <f>ROUND(F20/B20,0)</f>
        <v>0</v>
      </c>
      <c r="F20" s="3">
        <f>ROUND(C20*D20,0)</f>
        <v>0</v>
      </c>
    </row>
    <row r="21" spans="1:6" s="24" customFormat="1" ht="24.75" customHeight="1" x14ac:dyDescent="0.25">
      <c r="A21" s="34" t="s">
        <v>147</v>
      </c>
      <c r="B21" s="49"/>
      <c r="C21" s="35">
        <f>C19+C20</f>
        <v>0</v>
      </c>
      <c r="D21" s="316">
        <f>D17</f>
        <v>14</v>
      </c>
      <c r="E21" s="35">
        <f>E19+E20</f>
        <v>0</v>
      </c>
      <c r="F21" s="35">
        <f>F19+F20</f>
        <v>0</v>
      </c>
    </row>
    <row r="22" spans="1:6" s="24" customFormat="1" ht="24.75" customHeight="1" thickBot="1" x14ac:dyDescent="0.3">
      <c r="A22" s="36" t="s">
        <v>118</v>
      </c>
      <c r="B22" s="37"/>
      <c r="C22" s="23">
        <f>C17+C21</f>
        <v>5</v>
      </c>
      <c r="D22" s="23">
        <f>D21</f>
        <v>14</v>
      </c>
      <c r="E22" s="23">
        <f>E17+E21</f>
        <v>0</v>
      </c>
      <c r="F22" s="23">
        <f>F17+F21</f>
        <v>70</v>
      </c>
    </row>
    <row r="23" spans="1:6" ht="15.75" thickBot="1" x14ac:dyDescent="0.3">
      <c r="A23" s="40" t="s">
        <v>10</v>
      </c>
      <c r="B23" s="41"/>
      <c r="C23" s="42"/>
      <c r="D23" s="42"/>
      <c r="E23" s="42"/>
      <c r="F23" s="42"/>
    </row>
  </sheetData>
  <sheetProtection selectLockedCells="1" selectUnlockedCells="1"/>
  <mergeCells count="6">
    <mergeCell ref="A2:F3"/>
    <mergeCell ref="E4:E6"/>
    <mergeCell ref="B4:B6"/>
    <mergeCell ref="D4:D6"/>
    <mergeCell ref="C4:C6"/>
    <mergeCell ref="F4:F6"/>
  </mergeCells>
  <pageMargins left="0.31496062992125984" right="0" top="0.23622047244094491" bottom="0.11811023622047245" header="0" footer="0"/>
  <pageSetup paperSize="9" scale="85" orientation="portrait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21"/>
  <sheetViews>
    <sheetView zoomScale="80" zoomScaleNormal="80" zoomScaleSheetLayoutView="5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L16" sqref="L16"/>
    </sheetView>
  </sheetViews>
  <sheetFormatPr defaultColWidth="11.42578125" defaultRowHeight="15" x14ac:dyDescent="0.25"/>
  <cols>
    <col min="1" max="1" width="44.42578125" style="115" customWidth="1"/>
    <col min="2" max="2" width="10.7109375" style="115" customWidth="1"/>
    <col min="3" max="3" width="13.5703125" style="115" customWidth="1"/>
    <col min="4" max="4" width="10.85546875" style="115" customWidth="1"/>
    <col min="5" max="5" width="17.5703125" style="115" customWidth="1"/>
    <col min="6" max="6" width="10.85546875" style="115" customWidth="1"/>
    <col min="7" max="16384" width="11.42578125" style="115"/>
  </cols>
  <sheetData>
    <row r="1" spans="1:158" s="80" customFormat="1" ht="6.75" customHeight="1" x14ac:dyDescent="0.25">
      <c r="E1" s="162"/>
    </row>
    <row r="2" spans="1:158" s="80" customFormat="1" ht="33" customHeight="1" x14ac:dyDescent="0.25">
      <c r="A2" s="911" t="s">
        <v>336</v>
      </c>
      <c r="B2" s="912"/>
      <c r="C2" s="912"/>
      <c r="D2" s="912"/>
      <c r="E2" s="912"/>
      <c r="F2" s="912"/>
    </row>
    <row r="3" spans="1:158" ht="15.75" customHeight="1" thickBot="1" x14ac:dyDescent="0.3">
      <c r="A3" s="946"/>
      <c r="B3" s="946"/>
      <c r="C3" s="946"/>
      <c r="D3" s="946"/>
      <c r="E3" s="946"/>
      <c r="F3" s="946"/>
    </row>
    <row r="4" spans="1:158" ht="27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158" ht="19.5" customHeight="1" x14ac:dyDescent="0.3">
      <c r="A5" s="9"/>
      <c r="B5" s="917"/>
      <c r="C5" s="944"/>
      <c r="D5" s="923"/>
      <c r="E5" s="917"/>
      <c r="F5" s="920"/>
    </row>
    <row r="6" spans="1:158" ht="55.5" customHeight="1" thickBot="1" x14ac:dyDescent="0.3">
      <c r="A6" s="10" t="s">
        <v>3</v>
      </c>
      <c r="B6" s="918"/>
      <c r="C6" s="945"/>
      <c r="D6" s="924"/>
      <c r="E6" s="918"/>
      <c r="F6" s="921"/>
    </row>
    <row r="7" spans="1:158" ht="15.75" thickBot="1" x14ac:dyDescent="0.3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</row>
    <row r="8" spans="1:158" s="58" customFormat="1" ht="21" customHeight="1" x14ac:dyDescent="0.25">
      <c r="A8" s="345" t="s">
        <v>323</v>
      </c>
      <c r="B8" s="638"/>
      <c r="C8" s="638"/>
      <c r="D8" s="638"/>
      <c r="E8" s="638"/>
      <c r="F8" s="638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</row>
    <row r="9" spans="1:158" s="58" customFormat="1" ht="15" customHeight="1" x14ac:dyDescent="0.25">
      <c r="A9" s="43" t="s">
        <v>7</v>
      </c>
      <c r="B9" s="604"/>
      <c r="C9" s="3"/>
      <c r="D9" s="3"/>
      <c r="E9" s="3"/>
      <c r="F9" s="3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</row>
    <row r="10" spans="1:158" s="58" customFormat="1" ht="15" customHeight="1" x14ac:dyDescent="0.25">
      <c r="A10" s="54" t="s">
        <v>77</v>
      </c>
      <c r="B10" s="604"/>
      <c r="C10" s="3"/>
      <c r="D10" s="3"/>
      <c r="E10" s="3"/>
      <c r="F10" s="3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</row>
    <row r="11" spans="1:158" s="58" customFormat="1" ht="15" customHeight="1" x14ac:dyDescent="0.25">
      <c r="A11" s="33" t="s">
        <v>21</v>
      </c>
      <c r="B11" s="2">
        <v>240</v>
      </c>
      <c r="C11" s="3">
        <v>215</v>
      </c>
      <c r="D11" s="72">
        <v>8</v>
      </c>
      <c r="E11" s="3">
        <f>ROUND(F11/B11,0)</f>
        <v>7</v>
      </c>
      <c r="F11" s="3">
        <f>ROUND(C11*D11,0)</f>
        <v>1720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</row>
    <row r="12" spans="1:158" s="58" customFormat="1" ht="15" customHeight="1" x14ac:dyDescent="0.25">
      <c r="A12" s="34" t="s">
        <v>147</v>
      </c>
      <c r="B12" s="2"/>
      <c r="C12" s="22">
        <f t="shared" ref="C12:C13" si="0">C11</f>
        <v>215</v>
      </c>
      <c r="D12" s="106">
        <f t="shared" ref="D12:F13" si="1">D11</f>
        <v>8</v>
      </c>
      <c r="E12" s="22">
        <f t="shared" si="1"/>
        <v>7</v>
      </c>
      <c r="F12" s="22">
        <f t="shared" si="1"/>
        <v>1720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</row>
    <row r="13" spans="1:158" s="58" customFormat="1" ht="20.25" customHeight="1" x14ac:dyDescent="0.25">
      <c r="A13" s="346" t="s">
        <v>118</v>
      </c>
      <c r="B13" s="2"/>
      <c r="C13" s="596">
        <f t="shared" si="0"/>
        <v>215</v>
      </c>
      <c r="D13" s="106">
        <f t="shared" si="1"/>
        <v>8</v>
      </c>
      <c r="E13" s="596">
        <f t="shared" si="1"/>
        <v>7</v>
      </c>
      <c r="F13" s="596">
        <f t="shared" si="1"/>
        <v>1720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</row>
    <row r="14" spans="1:158" s="58" customFormat="1" ht="15" customHeight="1" thickBot="1" x14ac:dyDescent="0.3">
      <c r="A14" s="347" t="s">
        <v>176</v>
      </c>
      <c r="B14" s="579"/>
      <c r="C14" s="579"/>
      <c r="D14" s="579"/>
      <c r="E14" s="579"/>
      <c r="F14" s="579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</row>
    <row r="15" spans="1:158" ht="24" customHeight="1" x14ac:dyDescent="0.25">
      <c r="A15" s="345" t="s">
        <v>278</v>
      </c>
      <c r="B15" s="638"/>
      <c r="C15" s="638"/>
      <c r="D15" s="638"/>
      <c r="E15" s="638"/>
      <c r="F15" s="638"/>
    </row>
    <row r="16" spans="1:158" ht="16.5" customHeight="1" x14ac:dyDescent="0.25">
      <c r="A16" s="25" t="s">
        <v>163</v>
      </c>
      <c r="B16" s="575"/>
      <c r="C16" s="575"/>
      <c r="D16" s="575"/>
      <c r="E16" s="575"/>
      <c r="F16" s="575"/>
    </row>
    <row r="17" spans="1:158" ht="16.5" customHeight="1" x14ac:dyDescent="0.25">
      <c r="A17" s="348" t="s">
        <v>123</v>
      </c>
      <c r="B17" s="575"/>
      <c r="C17" s="339">
        <f>C18</f>
        <v>8813</v>
      </c>
      <c r="D17" s="575"/>
      <c r="E17" s="575"/>
      <c r="F17" s="575"/>
    </row>
    <row r="18" spans="1:158" ht="16.5" customHeight="1" x14ac:dyDescent="0.25">
      <c r="A18" s="348" t="s">
        <v>217</v>
      </c>
      <c r="B18" s="575"/>
      <c r="C18" s="306">
        <v>8813</v>
      </c>
      <c r="D18" s="575"/>
      <c r="E18" s="575"/>
      <c r="F18" s="575"/>
    </row>
    <row r="19" spans="1:158" ht="16.5" customHeight="1" x14ac:dyDescent="0.25">
      <c r="A19" s="348" t="s">
        <v>121</v>
      </c>
      <c r="B19" s="575"/>
      <c r="C19" s="3">
        <v>308</v>
      </c>
      <c r="D19" s="575"/>
      <c r="E19" s="575"/>
      <c r="F19" s="575"/>
    </row>
    <row r="20" spans="1:158" ht="16.5" customHeight="1" x14ac:dyDescent="0.25">
      <c r="A20" s="348" t="s">
        <v>160</v>
      </c>
      <c r="B20" s="575"/>
      <c r="C20" s="722"/>
      <c r="D20" s="575"/>
      <c r="E20" s="575"/>
      <c r="F20" s="575"/>
    </row>
    <row r="21" spans="1:158" ht="16.5" customHeight="1" x14ac:dyDescent="0.25">
      <c r="A21" s="348" t="s">
        <v>122</v>
      </c>
      <c r="B21" s="575"/>
      <c r="C21" s="2"/>
      <c r="D21" s="575"/>
      <c r="E21" s="575"/>
      <c r="F21" s="575"/>
    </row>
    <row r="22" spans="1:158" ht="16.5" customHeight="1" x14ac:dyDescent="0.25">
      <c r="A22" s="349" t="s">
        <v>218</v>
      </c>
      <c r="B22" s="575"/>
      <c r="C22" s="22">
        <f>C18+ROUND(C19*3.2,0)+C21</f>
        <v>9799</v>
      </c>
      <c r="D22" s="575"/>
      <c r="E22" s="575"/>
      <c r="F22" s="575"/>
    </row>
    <row r="23" spans="1:158" ht="16.5" customHeight="1" x14ac:dyDescent="0.25">
      <c r="A23" s="25"/>
      <c r="B23" s="575"/>
      <c r="C23" s="575"/>
      <c r="D23" s="575"/>
      <c r="E23" s="575"/>
      <c r="F23" s="575"/>
    </row>
    <row r="24" spans="1:158" ht="16.5" customHeight="1" x14ac:dyDescent="0.25">
      <c r="A24" s="25"/>
      <c r="B24" s="575"/>
      <c r="C24" s="575"/>
      <c r="D24" s="575"/>
      <c r="E24" s="575"/>
      <c r="F24" s="575"/>
    </row>
    <row r="25" spans="1:158" x14ac:dyDescent="0.25">
      <c r="A25" s="350" t="s">
        <v>124</v>
      </c>
      <c r="B25" s="575"/>
      <c r="C25" s="575">
        <f>SUM(C26:C28)</f>
        <v>18421</v>
      </c>
      <c r="D25" s="575"/>
      <c r="E25" s="575"/>
      <c r="F25" s="575"/>
    </row>
    <row r="26" spans="1:158" x14ac:dyDescent="0.25">
      <c r="A26" s="351" t="s">
        <v>171</v>
      </c>
      <c r="B26" s="575"/>
      <c r="C26" s="339">
        <v>14974</v>
      </c>
      <c r="D26" s="575"/>
      <c r="E26" s="575"/>
      <c r="F26" s="575"/>
    </row>
    <row r="27" spans="1:158" x14ac:dyDescent="0.25">
      <c r="A27" s="351" t="s">
        <v>18</v>
      </c>
      <c r="B27" s="575"/>
      <c r="C27" s="339">
        <v>3412</v>
      </c>
      <c r="D27" s="575"/>
      <c r="E27" s="575"/>
      <c r="F27" s="575"/>
    </row>
    <row r="28" spans="1:158" x14ac:dyDescent="0.25">
      <c r="A28" s="351" t="s">
        <v>16</v>
      </c>
      <c r="B28" s="575"/>
      <c r="C28" s="339">
        <v>35</v>
      </c>
      <c r="D28" s="575"/>
      <c r="E28" s="575"/>
      <c r="F28" s="575"/>
    </row>
    <row r="29" spans="1:158" s="58" customFormat="1" ht="18" customHeight="1" thickBot="1" x14ac:dyDescent="0.3">
      <c r="A29" s="347" t="s">
        <v>176</v>
      </c>
      <c r="B29" s="579"/>
      <c r="C29" s="579"/>
      <c r="D29" s="579"/>
      <c r="E29" s="579"/>
      <c r="F29" s="579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</row>
    <row r="30" spans="1:158" s="58" customFormat="1" ht="21.75" customHeight="1" x14ac:dyDescent="0.25">
      <c r="A30" s="345" t="s">
        <v>279</v>
      </c>
      <c r="B30" s="638"/>
      <c r="C30" s="638"/>
      <c r="D30" s="638"/>
      <c r="E30" s="638"/>
      <c r="F30" s="638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</row>
    <row r="31" spans="1:158" s="58" customFormat="1" x14ac:dyDescent="0.25">
      <c r="A31" s="43" t="s">
        <v>7</v>
      </c>
      <c r="B31" s="604"/>
      <c r="C31" s="3"/>
      <c r="D31" s="3"/>
      <c r="E31" s="3"/>
      <c r="F31" s="3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</row>
    <row r="32" spans="1:158" s="58" customFormat="1" x14ac:dyDescent="0.25">
      <c r="A32" s="54" t="s">
        <v>77</v>
      </c>
      <c r="B32" s="604"/>
      <c r="C32" s="3"/>
      <c r="D32" s="3"/>
      <c r="E32" s="3"/>
      <c r="F32" s="3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</row>
    <row r="33" spans="1:158" s="58" customFormat="1" x14ac:dyDescent="0.25">
      <c r="A33" s="33" t="s">
        <v>37</v>
      </c>
      <c r="B33" s="2">
        <v>240</v>
      </c>
      <c r="C33" s="3">
        <v>70</v>
      </c>
      <c r="D33" s="72">
        <v>8</v>
      </c>
      <c r="E33" s="3">
        <f>ROUND(F33/B33,0)</f>
        <v>2</v>
      </c>
      <c r="F33" s="3">
        <f>ROUND(C33*D33,0)</f>
        <v>560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</row>
    <row r="34" spans="1:158" s="58" customFormat="1" x14ac:dyDescent="0.25">
      <c r="A34" s="34" t="s">
        <v>147</v>
      </c>
      <c r="B34" s="2"/>
      <c r="C34" s="22">
        <f>C33</f>
        <v>70</v>
      </c>
      <c r="D34" s="106">
        <f>D33</f>
        <v>8</v>
      </c>
      <c r="E34" s="22">
        <f>E33</f>
        <v>2</v>
      </c>
      <c r="F34" s="22">
        <f>F33</f>
        <v>560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</row>
    <row r="35" spans="1:158" s="58" customFormat="1" ht="15.75" thickBot="1" x14ac:dyDescent="0.3">
      <c r="A35" s="347" t="s">
        <v>176</v>
      </c>
      <c r="B35" s="579"/>
      <c r="C35" s="579"/>
      <c r="D35" s="579"/>
      <c r="E35" s="579"/>
      <c r="F35" s="579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</row>
    <row r="36" spans="1:158" s="58" customFormat="1" ht="31.5" x14ac:dyDescent="0.25">
      <c r="A36" s="352" t="s">
        <v>280</v>
      </c>
      <c r="B36" s="2"/>
      <c r="C36" s="2"/>
      <c r="D36" s="2"/>
      <c r="E36" s="2"/>
      <c r="F36" s="2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</row>
    <row r="37" spans="1:158" s="58" customFormat="1" ht="15" customHeight="1" x14ac:dyDescent="0.25">
      <c r="A37" s="353" t="s">
        <v>124</v>
      </c>
      <c r="B37" s="2"/>
      <c r="C37" s="2">
        <f>SUM(C38:C39)</f>
        <v>1101</v>
      </c>
      <c r="D37" s="2"/>
      <c r="E37" s="2"/>
      <c r="F37" s="2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</row>
    <row r="38" spans="1:158" s="58" customFormat="1" ht="29.25" customHeight="1" x14ac:dyDescent="0.25">
      <c r="A38" s="46" t="s">
        <v>151</v>
      </c>
      <c r="B38" s="2"/>
      <c r="C38" s="2">
        <v>550</v>
      </c>
      <c r="D38" s="2"/>
      <c r="E38" s="2"/>
      <c r="F38" s="2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</row>
    <row r="39" spans="1:158" s="58" customFormat="1" ht="29.25" customHeight="1" x14ac:dyDescent="0.25">
      <c r="A39" s="544" t="s">
        <v>307</v>
      </c>
      <c r="B39" s="102"/>
      <c r="C39" s="102">
        <v>551</v>
      </c>
      <c r="D39" s="102"/>
      <c r="E39" s="102"/>
      <c r="F39" s="102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</row>
    <row r="40" spans="1:158" s="58" customFormat="1" x14ac:dyDescent="0.25">
      <c r="A40" s="43" t="s">
        <v>7</v>
      </c>
      <c r="B40" s="102"/>
      <c r="C40" s="102"/>
      <c r="D40" s="102"/>
      <c r="E40" s="102"/>
      <c r="F40" s="102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</row>
    <row r="41" spans="1:158" s="58" customFormat="1" x14ac:dyDescent="0.25">
      <c r="A41" s="54" t="s">
        <v>20</v>
      </c>
      <c r="B41" s="26"/>
      <c r="C41" s="111"/>
      <c r="D41" s="221"/>
      <c r="E41" s="123"/>
      <c r="F41" s="102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</row>
    <row r="42" spans="1:158" s="58" customFormat="1" x14ac:dyDescent="0.25">
      <c r="A42" s="1" t="s">
        <v>11</v>
      </c>
      <c r="B42" s="2">
        <v>240</v>
      </c>
      <c r="C42" s="57">
        <v>200</v>
      </c>
      <c r="D42" s="128">
        <v>3</v>
      </c>
      <c r="E42" s="121">
        <f>ROUND(F42/B42,0)</f>
        <v>3</v>
      </c>
      <c r="F42" s="102">
        <f>ROUND(C42*D42,0)</f>
        <v>600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</row>
    <row r="43" spans="1:158" s="58" customFormat="1" x14ac:dyDescent="0.25">
      <c r="A43" s="265" t="s">
        <v>147</v>
      </c>
      <c r="B43" s="102"/>
      <c r="C43" s="136">
        <f t="shared" ref="C43" si="2">C42</f>
        <v>200</v>
      </c>
      <c r="D43" s="221">
        <f t="shared" ref="D43:E43" si="3">D42</f>
        <v>3</v>
      </c>
      <c r="E43" s="136">
        <f t="shared" si="3"/>
        <v>3</v>
      </c>
      <c r="F43" s="102">
        <f>F42</f>
        <v>600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</row>
    <row r="44" spans="1:158" s="58" customFormat="1" ht="17.25" customHeight="1" thickBot="1" x14ac:dyDescent="0.3">
      <c r="A44" s="36" t="s">
        <v>118</v>
      </c>
      <c r="B44" s="113"/>
      <c r="C44" s="137">
        <f>C40+C43</f>
        <v>200</v>
      </c>
      <c r="D44" s="130">
        <f>F44/C44</f>
        <v>3</v>
      </c>
      <c r="E44" s="137">
        <f>E40+E43</f>
        <v>3</v>
      </c>
      <c r="F44" s="102">
        <f>F43</f>
        <v>600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</row>
    <row r="45" spans="1:158" s="58" customFormat="1" ht="15" customHeight="1" thickBot="1" x14ac:dyDescent="0.3">
      <c r="A45" s="40" t="s">
        <v>10</v>
      </c>
      <c r="B45" s="300"/>
      <c r="C45" s="300"/>
      <c r="D45" s="300"/>
      <c r="E45" s="300"/>
      <c r="F45" s="300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</row>
    <row r="46" spans="1:158" s="58" customFormat="1" ht="21" customHeight="1" x14ac:dyDescent="0.25">
      <c r="A46" s="354" t="s">
        <v>281</v>
      </c>
      <c r="B46" s="265"/>
      <c r="C46" s="265"/>
      <c r="D46" s="265"/>
      <c r="E46" s="710"/>
      <c r="F46" s="723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</row>
    <row r="47" spans="1:158" s="58" customFormat="1" x14ac:dyDescent="0.25">
      <c r="A47" s="25" t="s">
        <v>163</v>
      </c>
      <c r="B47" s="575"/>
      <c r="C47" s="575"/>
      <c r="D47" s="724"/>
      <c r="E47" s="724"/>
      <c r="F47" s="26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</row>
    <row r="48" spans="1:158" s="58" customFormat="1" x14ac:dyDescent="0.25">
      <c r="A48" s="27" t="s">
        <v>123</v>
      </c>
      <c r="B48" s="575"/>
      <c r="C48" s="339">
        <f>C49/2.7</f>
        <v>3.7037037037037033</v>
      </c>
      <c r="D48" s="306"/>
      <c r="E48" s="306"/>
      <c r="F48" s="2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</row>
    <row r="49" spans="1:158" s="58" customFormat="1" x14ac:dyDescent="0.25">
      <c r="A49" s="27" t="s">
        <v>327</v>
      </c>
      <c r="B49" s="30"/>
      <c r="C49" s="3">
        <f>2+8</f>
        <v>10</v>
      </c>
      <c r="D49" s="30"/>
      <c r="E49" s="30"/>
      <c r="F49" s="30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</row>
    <row r="50" spans="1:158" s="58" customFormat="1" x14ac:dyDescent="0.25">
      <c r="A50" s="27" t="s">
        <v>217</v>
      </c>
      <c r="B50" s="575"/>
      <c r="C50" s="725"/>
      <c r="D50" s="306"/>
      <c r="E50" s="306"/>
      <c r="F50" s="2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</row>
    <row r="51" spans="1:158" s="58" customFormat="1" x14ac:dyDescent="0.25">
      <c r="A51" s="28" t="s">
        <v>121</v>
      </c>
      <c r="B51" s="575"/>
      <c r="C51" s="582">
        <f>(C52+C53)/8.5</f>
        <v>1358.9411764705883</v>
      </c>
      <c r="D51" s="306"/>
      <c r="E51" s="306"/>
      <c r="F51" s="2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</row>
    <row r="52" spans="1:158" s="58" customFormat="1" x14ac:dyDescent="0.25">
      <c r="A52" s="55" t="s">
        <v>160</v>
      </c>
      <c r="B52" s="575"/>
      <c r="C52" s="339">
        <v>11551</v>
      </c>
      <c r="D52" s="306"/>
      <c r="E52" s="306"/>
      <c r="F52" s="2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</row>
    <row r="53" spans="1:158" s="58" customFormat="1" x14ac:dyDescent="0.25">
      <c r="A53" s="542" t="s">
        <v>302</v>
      </c>
      <c r="B53" s="575"/>
      <c r="C53" s="339"/>
      <c r="D53" s="306"/>
      <c r="E53" s="306"/>
      <c r="F53" s="2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</row>
    <row r="54" spans="1:158" s="58" customFormat="1" ht="30" x14ac:dyDescent="0.25">
      <c r="A54" s="185" t="s">
        <v>122</v>
      </c>
      <c r="B54" s="575"/>
      <c r="C54" s="575"/>
      <c r="D54" s="306"/>
      <c r="E54" s="306"/>
      <c r="F54" s="2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</row>
    <row r="55" spans="1:158" s="58" customFormat="1" x14ac:dyDescent="0.25">
      <c r="A55" s="61" t="s">
        <v>162</v>
      </c>
      <c r="B55" s="575"/>
      <c r="C55" s="22">
        <f>C50+ROUND((C52+C53)/3.9,0)+C54+C48</f>
        <v>2965.7037037037039</v>
      </c>
      <c r="D55" s="726"/>
      <c r="E55" s="726"/>
      <c r="F55" s="77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</row>
    <row r="56" spans="1:158" s="58" customFormat="1" ht="17.25" customHeight="1" x14ac:dyDescent="0.25">
      <c r="A56" s="43" t="s">
        <v>7</v>
      </c>
      <c r="B56" s="26"/>
      <c r="C56" s="3"/>
      <c r="D56" s="3"/>
      <c r="E56" s="3"/>
      <c r="F56" s="3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</row>
    <row r="57" spans="1:158" s="58" customFormat="1" ht="17.25" customHeight="1" x14ac:dyDescent="0.25">
      <c r="A57" s="54" t="s">
        <v>77</v>
      </c>
      <c r="B57" s="26"/>
      <c r="C57" s="3"/>
      <c r="D57" s="3"/>
      <c r="E57" s="3"/>
      <c r="F57" s="3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</row>
    <row r="58" spans="1:158" s="58" customFormat="1" ht="13.5" customHeight="1" x14ac:dyDescent="0.25">
      <c r="A58" s="33" t="s">
        <v>146</v>
      </c>
      <c r="B58" s="2"/>
      <c r="C58" s="3"/>
      <c r="D58" s="3"/>
      <c r="E58" s="3"/>
      <c r="F58" s="3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</row>
    <row r="59" spans="1:158" s="58" customFormat="1" ht="15" customHeight="1" x14ac:dyDescent="0.25">
      <c r="A59" s="33" t="s">
        <v>11</v>
      </c>
      <c r="B59" s="2">
        <v>240</v>
      </c>
      <c r="C59" s="3">
        <v>10</v>
      </c>
      <c r="D59" s="72">
        <v>3</v>
      </c>
      <c r="E59" s="3">
        <f>ROUND(F59/B59,0)</f>
        <v>0</v>
      </c>
      <c r="F59" s="3">
        <f>ROUND(C59*D59,0)</f>
        <v>30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</row>
    <row r="60" spans="1:158" s="58" customFormat="1" ht="13.5" customHeight="1" x14ac:dyDescent="0.25">
      <c r="A60" s="34" t="s">
        <v>147</v>
      </c>
      <c r="B60" s="2"/>
      <c r="C60" s="570">
        <f>C59</f>
        <v>10</v>
      </c>
      <c r="D60" s="106">
        <f t="shared" ref="D60:F61" si="4">D59</f>
        <v>3</v>
      </c>
      <c r="E60" s="570">
        <f t="shared" si="4"/>
        <v>0</v>
      </c>
      <c r="F60" s="570">
        <f t="shared" si="4"/>
        <v>30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</row>
    <row r="61" spans="1:158" s="58" customFormat="1" ht="19.5" customHeight="1" thickBot="1" x14ac:dyDescent="0.3">
      <c r="A61" s="346" t="s">
        <v>118</v>
      </c>
      <c r="B61" s="2"/>
      <c r="C61" s="596">
        <f>C60</f>
        <v>10</v>
      </c>
      <c r="D61" s="106">
        <f t="shared" si="4"/>
        <v>3</v>
      </c>
      <c r="E61" s="596">
        <f t="shared" si="4"/>
        <v>0</v>
      </c>
      <c r="F61" s="596">
        <f t="shared" si="4"/>
        <v>30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</row>
    <row r="62" spans="1:158" s="58" customFormat="1" ht="15" customHeight="1" thickBot="1" x14ac:dyDescent="0.3">
      <c r="A62" s="139" t="s">
        <v>10</v>
      </c>
      <c r="B62" s="727"/>
      <c r="C62" s="727"/>
      <c r="D62" s="727"/>
      <c r="E62" s="727"/>
      <c r="F62" s="727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</row>
    <row r="63" spans="1:158" s="58" customFormat="1" ht="15" customHeight="1" x14ac:dyDescent="0.25">
      <c r="A63" s="355" t="s">
        <v>328</v>
      </c>
      <c r="B63" s="2"/>
      <c r="C63" s="2"/>
      <c r="D63" s="2"/>
      <c r="E63" s="2"/>
      <c r="F63" s="2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</row>
    <row r="64" spans="1:158" s="58" customFormat="1" ht="15" customHeight="1" x14ac:dyDescent="0.25">
      <c r="A64" s="356" t="s">
        <v>163</v>
      </c>
      <c r="B64" s="2"/>
      <c r="C64" s="2"/>
      <c r="D64" s="2"/>
      <c r="E64" s="2"/>
      <c r="F64" s="2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</row>
    <row r="65" spans="1:158" s="58" customFormat="1" ht="15" customHeight="1" x14ac:dyDescent="0.25">
      <c r="A65" s="60" t="s">
        <v>123</v>
      </c>
      <c r="B65" s="2"/>
      <c r="C65" s="339">
        <f>C66/2.7</f>
        <v>564.44444444444446</v>
      </c>
      <c r="D65" s="2"/>
      <c r="E65" s="2"/>
      <c r="F65" s="2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</row>
    <row r="66" spans="1:158" s="58" customFormat="1" ht="15" customHeight="1" x14ac:dyDescent="0.25">
      <c r="A66" s="27" t="s">
        <v>327</v>
      </c>
      <c r="B66" s="30"/>
      <c r="C66" s="3">
        <v>1524</v>
      </c>
      <c r="D66" s="30"/>
      <c r="E66" s="30"/>
      <c r="F66" s="30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</row>
    <row r="67" spans="1:158" s="58" customFormat="1" ht="15" customHeight="1" x14ac:dyDescent="0.25">
      <c r="A67" s="27" t="s">
        <v>217</v>
      </c>
      <c r="B67" s="2"/>
      <c r="C67" s="306"/>
      <c r="D67" s="2"/>
      <c r="E67" s="2"/>
      <c r="F67" s="2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</row>
    <row r="68" spans="1:158" s="58" customFormat="1" ht="15" customHeight="1" x14ac:dyDescent="0.25">
      <c r="A68" s="28" t="s">
        <v>121</v>
      </c>
      <c r="B68" s="2"/>
      <c r="C68" s="3">
        <f>C69/8.5</f>
        <v>5798.588235294118</v>
      </c>
      <c r="D68" s="2"/>
      <c r="E68" s="2"/>
      <c r="F68" s="2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</row>
    <row r="69" spans="1:158" s="58" customFormat="1" ht="15" customHeight="1" x14ac:dyDescent="0.25">
      <c r="A69" s="55" t="s">
        <v>160</v>
      </c>
      <c r="B69" s="2"/>
      <c r="C69" s="722">
        <v>49288</v>
      </c>
      <c r="D69" s="2"/>
      <c r="E69" s="2"/>
      <c r="F69" s="2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</row>
    <row r="70" spans="1:158" s="58" customFormat="1" ht="15" customHeight="1" x14ac:dyDescent="0.25">
      <c r="A70" s="185" t="s">
        <v>122</v>
      </c>
      <c r="B70" s="2"/>
      <c r="C70" s="2"/>
      <c r="D70" s="2"/>
      <c r="E70" s="2"/>
      <c r="F70" s="2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</row>
    <row r="71" spans="1:158" s="58" customFormat="1" ht="15" customHeight="1" thickBot="1" x14ac:dyDescent="0.3">
      <c r="A71" s="61" t="s">
        <v>218</v>
      </c>
      <c r="B71" s="102"/>
      <c r="C71" s="22">
        <f>C67+ROUND(C69/3.9,0)+C70+C65</f>
        <v>13202.444444444445</v>
      </c>
      <c r="D71" s="102"/>
      <c r="E71" s="102"/>
      <c r="F71" s="102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</row>
    <row r="72" spans="1:158" s="58" customFormat="1" ht="15" customHeight="1" thickBot="1" x14ac:dyDescent="0.3">
      <c r="A72" s="139" t="s">
        <v>10</v>
      </c>
      <c r="B72" s="300"/>
      <c r="C72" s="300"/>
      <c r="D72" s="300"/>
      <c r="E72" s="300"/>
      <c r="F72" s="300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</row>
    <row r="73" spans="1:158" s="58" customFormat="1" ht="15" customHeight="1" x14ac:dyDescent="0.25">
      <c r="A73" s="355" t="s">
        <v>282</v>
      </c>
      <c r="B73" s="2"/>
      <c r="C73" s="2"/>
      <c r="D73" s="2"/>
      <c r="E73" s="2"/>
      <c r="F73" s="2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</row>
    <row r="74" spans="1:158" s="58" customFormat="1" ht="15" customHeight="1" x14ac:dyDescent="0.25">
      <c r="A74" s="25" t="s">
        <v>163</v>
      </c>
      <c r="B74" s="2"/>
      <c r="C74" s="2"/>
      <c r="D74" s="2"/>
      <c r="E74" s="2"/>
      <c r="F74" s="2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</row>
    <row r="75" spans="1:158" s="58" customFormat="1" ht="15" customHeight="1" x14ac:dyDescent="0.25">
      <c r="A75" s="60" t="s">
        <v>123</v>
      </c>
      <c r="B75" s="2"/>
      <c r="C75" s="339">
        <f>C76/2.7</f>
        <v>0</v>
      </c>
      <c r="D75" s="2"/>
      <c r="E75" s="2"/>
      <c r="F75" s="2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</row>
    <row r="76" spans="1:158" s="58" customFormat="1" ht="15" customHeight="1" x14ac:dyDescent="0.25">
      <c r="A76" s="27" t="s">
        <v>327</v>
      </c>
      <c r="B76" s="30"/>
      <c r="C76" s="3"/>
      <c r="D76" s="30"/>
      <c r="E76" s="30"/>
      <c r="F76" s="30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</row>
    <row r="77" spans="1:158" s="58" customFormat="1" ht="15" customHeight="1" x14ac:dyDescent="0.25">
      <c r="A77" s="27" t="s">
        <v>217</v>
      </c>
      <c r="B77" s="2"/>
      <c r="C77" s="306"/>
      <c r="D77" s="2"/>
      <c r="E77" s="2"/>
      <c r="F77" s="2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</row>
    <row r="78" spans="1:158" s="58" customFormat="1" ht="15" customHeight="1" x14ac:dyDescent="0.25">
      <c r="A78" s="28" t="s">
        <v>121</v>
      </c>
      <c r="B78" s="2"/>
      <c r="C78" s="3">
        <f>C79/8.5</f>
        <v>341.05882352941177</v>
      </c>
      <c r="D78" s="2"/>
      <c r="E78" s="2"/>
      <c r="F78" s="2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</row>
    <row r="79" spans="1:158" s="58" customFormat="1" ht="15" customHeight="1" x14ac:dyDescent="0.25">
      <c r="A79" s="55" t="s">
        <v>160</v>
      </c>
      <c r="B79" s="2"/>
      <c r="C79" s="722">
        <v>2899</v>
      </c>
      <c r="D79" s="2"/>
      <c r="E79" s="2"/>
      <c r="F79" s="2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</row>
    <row r="80" spans="1:158" s="58" customFormat="1" ht="15" customHeight="1" x14ac:dyDescent="0.25">
      <c r="A80" s="185" t="s">
        <v>122</v>
      </c>
      <c r="B80" s="2"/>
      <c r="C80" s="2"/>
      <c r="D80" s="2"/>
      <c r="E80" s="2"/>
      <c r="F80" s="2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</row>
    <row r="81" spans="1:158" s="58" customFormat="1" ht="15" customHeight="1" thickBot="1" x14ac:dyDescent="0.3">
      <c r="A81" s="61" t="s">
        <v>218</v>
      </c>
      <c r="B81" s="102"/>
      <c r="C81" s="22">
        <f>C77+ROUND(C79/3.9,0)+C80+C75</f>
        <v>743</v>
      </c>
      <c r="D81" s="102"/>
      <c r="E81" s="102"/>
      <c r="F81" s="102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</row>
    <row r="82" spans="1:158" s="58" customFormat="1" ht="15" customHeight="1" thickBot="1" x14ac:dyDescent="0.3">
      <c r="A82" s="139" t="s">
        <v>10</v>
      </c>
      <c r="B82" s="300"/>
      <c r="C82" s="300"/>
      <c r="D82" s="300"/>
      <c r="E82" s="300"/>
      <c r="F82" s="300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</row>
    <row r="83" spans="1:158" s="58" customFormat="1" ht="15" customHeight="1" x14ac:dyDescent="0.25">
      <c r="A83" s="355" t="s">
        <v>283</v>
      </c>
      <c r="B83" s="2"/>
      <c r="C83" s="2"/>
      <c r="D83" s="2"/>
      <c r="E83" s="2"/>
      <c r="F83" s="2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</row>
    <row r="84" spans="1:158" s="58" customFormat="1" ht="15" customHeight="1" x14ac:dyDescent="0.25">
      <c r="A84" s="25" t="s">
        <v>163</v>
      </c>
      <c r="B84" s="2"/>
      <c r="C84" s="2"/>
      <c r="D84" s="2"/>
      <c r="E84" s="2"/>
      <c r="F84" s="2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</row>
    <row r="85" spans="1:158" s="58" customFormat="1" ht="15" customHeight="1" x14ac:dyDescent="0.25">
      <c r="A85" s="60" t="s">
        <v>123</v>
      </c>
      <c r="B85" s="2"/>
      <c r="C85" s="339">
        <f>C86/2.7</f>
        <v>232.59259259259258</v>
      </c>
      <c r="D85" s="2"/>
      <c r="E85" s="2"/>
      <c r="F85" s="2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</row>
    <row r="86" spans="1:158" s="58" customFormat="1" ht="15" customHeight="1" x14ac:dyDescent="0.25">
      <c r="A86" s="27" t="s">
        <v>327</v>
      </c>
      <c r="B86" s="30"/>
      <c r="C86" s="3">
        <f>278+350</f>
        <v>628</v>
      </c>
      <c r="D86" s="30"/>
      <c r="E86" s="30"/>
      <c r="F86" s="30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</row>
    <row r="87" spans="1:158" s="58" customFormat="1" ht="15" customHeight="1" x14ac:dyDescent="0.25">
      <c r="A87" s="27" t="s">
        <v>217</v>
      </c>
      <c r="B87" s="2"/>
      <c r="C87" s="306"/>
      <c r="D87" s="2"/>
      <c r="E87" s="2"/>
      <c r="F87" s="2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</row>
    <row r="88" spans="1:158" s="58" customFormat="1" ht="15" customHeight="1" x14ac:dyDescent="0.25">
      <c r="A88" s="28" t="s">
        <v>121</v>
      </c>
      <c r="B88" s="2"/>
      <c r="C88" s="3">
        <f>C89/8.5</f>
        <v>1015.8823529411765</v>
      </c>
      <c r="D88" s="2"/>
      <c r="E88" s="2"/>
      <c r="F88" s="2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</row>
    <row r="89" spans="1:158" s="58" customFormat="1" ht="15" customHeight="1" x14ac:dyDescent="0.25">
      <c r="A89" s="55" t="s">
        <v>160</v>
      </c>
      <c r="B89" s="2"/>
      <c r="C89" s="722">
        <f>8985-350</f>
        <v>8635</v>
      </c>
      <c r="D89" s="2"/>
      <c r="E89" s="2"/>
      <c r="F89" s="2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</row>
    <row r="90" spans="1:158" s="58" customFormat="1" ht="15" customHeight="1" x14ac:dyDescent="0.25">
      <c r="A90" s="185" t="s">
        <v>122</v>
      </c>
      <c r="B90" s="2"/>
      <c r="C90" s="2"/>
      <c r="D90" s="2"/>
      <c r="E90" s="2"/>
      <c r="F90" s="2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</row>
    <row r="91" spans="1:158" s="58" customFormat="1" ht="15" customHeight="1" thickBot="1" x14ac:dyDescent="0.3">
      <c r="A91" s="61" t="s">
        <v>218</v>
      </c>
      <c r="B91" s="102"/>
      <c r="C91" s="22">
        <f>C87+ROUND(C89/3.9,0)+C90+C85</f>
        <v>2446.5925925925926</v>
      </c>
      <c r="D91" s="102"/>
      <c r="E91" s="102"/>
      <c r="F91" s="102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</row>
    <row r="92" spans="1:158" s="58" customFormat="1" ht="15" customHeight="1" thickBot="1" x14ac:dyDescent="0.3">
      <c r="A92" s="139" t="s">
        <v>10</v>
      </c>
      <c r="B92" s="300"/>
      <c r="C92" s="300"/>
      <c r="D92" s="300"/>
      <c r="E92" s="300"/>
      <c r="F92" s="300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</row>
    <row r="93" spans="1:158" s="58" customFormat="1" ht="15" customHeight="1" x14ac:dyDescent="0.25">
      <c r="A93" s="352" t="s">
        <v>284</v>
      </c>
      <c r="B93" s="339"/>
      <c r="C93" s="339"/>
      <c r="D93" s="339"/>
      <c r="E93" s="339"/>
      <c r="F93" s="339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</row>
    <row r="94" spans="1:158" s="58" customFormat="1" ht="15" customHeight="1" x14ac:dyDescent="0.25">
      <c r="A94" s="357" t="s">
        <v>163</v>
      </c>
      <c r="B94" s="2"/>
      <c r="C94" s="2"/>
      <c r="D94" s="2"/>
      <c r="E94" s="2"/>
      <c r="F94" s="2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</row>
    <row r="95" spans="1:158" s="58" customFormat="1" x14ac:dyDescent="0.25">
      <c r="A95" s="60" t="s">
        <v>123</v>
      </c>
      <c r="B95" s="2"/>
      <c r="C95" s="2">
        <f>C96/2.7</f>
        <v>10</v>
      </c>
      <c r="D95" s="2"/>
      <c r="E95" s="2"/>
      <c r="F95" s="2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</row>
    <row r="96" spans="1:158" s="58" customFormat="1" x14ac:dyDescent="0.25">
      <c r="A96" s="27" t="s">
        <v>327</v>
      </c>
      <c r="B96" s="30"/>
      <c r="C96" s="3">
        <v>27</v>
      </c>
      <c r="D96" s="30"/>
      <c r="E96" s="30"/>
      <c r="F96" s="30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</row>
    <row r="97" spans="1:158" s="58" customFormat="1" x14ac:dyDescent="0.25">
      <c r="A97" s="27" t="s">
        <v>217</v>
      </c>
      <c r="B97" s="2"/>
      <c r="C97" s="2"/>
      <c r="D97" s="2"/>
      <c r="E97" s="2"/>
      <c r="F97" s="2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</row>
    <row r="98" spans="1:158" s="58" customFormat="1" x14ac:dyDescent="0.25">
      <c r="A98" s="28" t="s">
        <v>121</v>
      </c>
      <c r="B98" s="2"/>
      <c r="C98" s="3">
        <f>C99/8.5</f>
        <v>66.117647058823536</v>
      </c>
      <c r="D98" s="2"/>
      <c r="E98" s="2"/>
      <c r="F98" s="2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</row>
    <row r="99" spans="1:158" s="58" customFormat="1" x14ac:dyDescent="0.25">
      <c r="A99" s="55" t="s">
        <v>160</v>
      </c>
      <c r="B99" s="2"/>
      <c r="C99" s="2">
        <v>562</v>
      </c>
      <c r="D99" s="2"/>
      <c r="E99" s="2"/>
      <c r="F99" s="2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</row>
    <row r="100" spans="1:158" s="58" customFormat="1" ht="30" x14ac:dyDescent="0.25">
      <c r="A100" s="185" t="s">
        <v>122</v>
      </c>
      <c r="B100" s="2"/>
      <c r="C100" s="2"/>
      <c r="D100" s="2"/>
      <c r="E100" s="2"/>
      <c r="F100" s="2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</row>
    <row r="101" spans="1:158" s="58" customFormat="1" ht="15.75" thickBot="1" x14ac:dyDescent="0.3">
      <c r="A101" s="61" t="s">
        <v>218</v>
      </c>
      <c r="B101" s="102"/>
      <c r="C101" s="22">
        <f>C97+ROUND(C99/3.9,0)+C100+C95</f>
        <v>154</v>
      </c>
      <c r="D101" s="102"/>
      <c r="E101" s="102"/>
      <c r="F101" s="102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</row>
    <row r="102" spans="1:158" s="58" customFormat="1" ht="15" customHeight="1" thickBot="1" x14ac:dyDescent="0.3">
      <c r="A102" s="40" t="s">
        <v>10</v>
      </c>
      <c r="B102" s="300"/>
      <c r="C102" s="300"/>
      <c r="D102" s="300"/>
      <c r="E102" s="300"/>
      <c r="F102" s="300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</row>
    <row r="103" spans="1:158" s="58" customFormat="1" ht="15" customHeight="1" x14ac:dyDescent="0.25">
      <c r="A103" s="352" t="s">
        <v>354</v>
      </c>
      <c r="B103" s="339"/>
      <c r="C103" s="339"/>
      <c r="D103" s="339"/>
      <c r="E103" s="339"/>
      <c r="F103" s="339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</row>
    <row r="104" spans="1:158" s="58" customFormat="1" ht="15" customHeight="1" x14ac:dyDescent="0.25">
      <c r="A104" s="357" t="s">
        <v>163</v>
      </c>
      <c r="B104" s="2"/>
      <c r="C104" s="2"/>
      <c r="D104" s="2"/>
      <c r="E104" s="2"/>
      <c r="F104" s="2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</row>
    <row r="105" spans="1:158" s="58" customFormat="1" x14ac:dyDescent="0.25">
      <c r="A105" s="60" t="s">
        <v>123</v>
      </c>
      <c r="B105" s="2"/>
      <c r="C105" s="2">
        <f>C106/2.7</f>
        <v>100</v>
      </c>
      <c r="D105" s="2"/>
      <c r="E105" s="2"/>
      <c r="F105" s="2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</row>
    <row r="106" spans="1:158" s="58" customFormat="1" x14ac:dyDescent="0.25">
      <c r="A106" s="27" t="s">
        <v>327</v>
      </c>
      <c r="B106" s="30"/>
      <c r="C106" s="3">
        <v>270</v>
      </c>
      <c r="D106" s="30"/>
      <c r="E106" s="30"/>
      <c r="F106" s="30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</row>
    <row r="107" spans="1:158" s="58" customFormat="1" x14ac:dyDescent="0.25">
      <c r="A107" s="27" t="s">
        <v>217</v>
      </c>
      <c r="B107" s="2"/>
      <c r="C107" s="2"/>
      <c r="D107" s="2"/>
      <c r="E107" s="2"/>
      <c r="F107" s="2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</row>
    <row r="108" spans="1:158" s="58" customFormat="1" x14ac:dyDescent="0.25">
      <c r="A108" s="28" t="s">
        <v>121</v>
      </c>
      <c r="B108" s="2"/>
      <c r="C108" s="3">
        <f>C109/8.5</f>
        <v>100</v>
      </c>
      <c r="D108" s="2"/>
      <c r="E108" s="2"/>
      <c r="F108" s="2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</row>
    <row r="109" spans="1:158" s="58" customFormat="1" x14ac:dyDescent="0.25">
      <c r="A109" s="55" t="s">
        <v>160</v>
      </c>
      <c r="B109" s="2"/>
      <c r="C109" s="2">
        <v>850</v>
      </c>
      <c r="D109" s="2"/>
      <c r="E109" s="2"/>
      <c r="F109" s="2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</row>
    <row r="110" spans="1:158" s="58" customFormat="1" ht="30" x14ac:dyDescent="0.25">
      <c r="A110" s="185" t="s">
        <v>122</v>
      </c>
      <c r="B110" s="2"/>
      <c r="C110" s="2"/>
      <c r="D110" s="2"/>
      <c r="E110" s="2"/>
      <c r="F110" s="2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</row>
    <row r="111" spans="1:158" s="58" customFormat="1" ht="15.75" thickBot="1" x14ac:dyDescent="0.3">
      <c r="A111" s="61" t="s">
        <v>218</v>
      </c>
      <c r="B111" s="102"/>
      <c r="C111" s="22">
        <f>C109/3.9+C105</f>
        <v>317.94871794871796</v>
      </c>
      <c r="D111" s="102"/>
      <c r="E111" s="102"/>
      <c r="F111" s="102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</row>
    <row r="112" spans="1:158" s="58" customFormat="1" ht="15" customHeight="1" thickBot="1" x14ac:dyDescent="0.3">
      <c r="A112" s="40" t="s">
        <v>10</v>
      </c>
      <c r="B112" s="300"/>
      <c r="C112" s="300"/>
      <c r="D112" s="300"/>
      <c r="E112" s="300"/>
      <c r="F112" s="300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</row>
    <row r="113" spans="1:158" s="58" customFormat="1" ht="15" customHeight="1" x14ac:dyDescent="0.25">
      <c r="A113" s="358" t="s">
        <v>349</v>
      </c>
      <c r="B113" s="2"/>
      <c r="C113" s="2"/>
      <c r="D113" s="2"/>
      <c r="E113" s="2"/>
      <c r="F113" s="2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</row>
    <row r="114" spans="1:158" s="58" customFormat="1" ht="15" customHeight="1" x14ac:dyDescent="0.25">
      <c r="A114" s="350" t="s">
        <v>124</v>
      </c>
      <c r="B114" s="2"/>
      <c r="C114" s="97">
        <f>SUM(C115:C116)</f>
        <v>150</v>
      </c>
      <c r="D114" s="2"/>
      <c r="E114" s="2"/>
      <c r="F114" s="2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</row>
    <row r="115" spans="1:158" s="58" customFormat="1" x14ac:dyDescent="0.25">
      <c r="A115" s="359" t="s">
        <v>32</v>
      </c>
      <c r="B115" s="2"/>
      <c r="C115" s="2">
        <v>50</v>
      </c>
      <c r="D115" s="2"/>
      <c r="E115" s="2"/>
      <c r="F115" s="2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</row>
    <row r="116" spans="1:158" s="58" customFormat="1" ht="15" customHeight="1" thickBot="1" x14ac:dyDescent="0.3">
      <c r="A116" s="359" t="s">
        <v>125</v>
      </c>
      <c r="B116" s="30"/>
      <c r="C116" s="3">
        <v>100</v>
      </c>
      <c r="D116" s="30"/>
      <c r="E116" s="30"/>
      <c r="F116" s="30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</row>
    <row r="117" spans="1:158" s="58" customFormat="1" ht="15" customHeight="1" thickBot="1" x14ac:dyDescent="0.3">
      <c r="A117" s="40" t="s">
        <v>10</v>
      </c>
      <c r="B117" s="300"/>
      <c r="C117" s="300"/>
      <c r="D117" s="300"/>
      <c r="E117" s="300"/>
      <c r="F117" s="300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</row>
    <row r="118" spans="1:158" s="58" customFormat="1" ht="15" customHeight="1" x14ac:dyDescent="0.25">
      <c r="A118" s="358" t="s">
        <v>350</v>
      </c>
      <c r="B118" s="2"/>
      <c r="C118" s="2"/>
      <c r="D118" s="2"/>
      <c r="E118" s="2"/>
      <c r="F118" s="2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</row>
    <row r="119" spans="1:158" s="58" customFormat="1" ht="15" customHeight="1" x14ac:dyDescent="0.25">
      <c r="A119" s="54" t="s">
        <v>145</v>
      </c>
      <c r="B119" s="56"/>
      <c r="C119" s="57"/>
      <c r="D119" s="121"/>
      <c r="E119" s="121"/>
      <c r="F119" s="121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</row>
    <row r="120" spans="1:158" s="58" customFormat="1" ht="15" customHeight="1" x14ac:dyDescent="0.25">
      <c r="A120" s="32" t="s">
        <v>11</v>
      </c>
      <c r="B120" s="2">
        <v>300</v>
      </c>
      <c r="C120" s="57">
        <v>80</v>
      </c>
      <c r="D120" s="128">
        <v>4</v>
      </c>
      <c r="E120" s="121">
        <f>ROUND(F120/B120,0)</f>
        <v>1</v>
      </c>
      <c r="F120" s="3">
        <f>ROUND(C120*D120,0)</f>
        <v>320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</row>
    <row r="121" spans="1:158" s="58" customFormat="1" ht="15" customHeight="1" x14ac:dyDescent="0.25">
      <c r="A121" s="43" t="s">
        <v>9</v>
      </c>
      <c r="B121" s="56"/>
      <c r="C121" s="111">
        <f t="shared" ref="C121" si="5">C120</f>
        <v>80</v>
      </c>
      <c r="D121" s="221">
        <v>4</v>
      </c>
      <c r="E121" s="123">
        <f t="shared" ref="E121:F121" si="6">E120</f>
        <v>1</v>
      </c>
      <c r="F121" s="111">
        <f t="shared" si="6"/>
        <v>320</v>
      </c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</row>
    <row r="122" spans="1:158" s="58" customFormat="1" ht="15" customHeight="1" x14ac:dyDescent="0.25">
      <c r="A122" s="54" t="s">
        <v>20</v>
      </c>
      <c r="B122" s="56"/>
      <c r="C122" s="111"/>
      <c r="D122" s="221"/>
      <c r="E122" s="123"/>
      <c r="F122" s="123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</row>
    <row r="123" spans="1:158" s="58" customFormat="1" ht="15" customHeight="1" x14ac:dyDescent="0.25">
      <c r="A123" s="1" t="s">
        <v>108</v>
      </c>
      <c r="B123" s="2">
        <v>240</v>
      </c>
      <c r="C123" s="57">
        <v>115</v>
      </c>
      <c r="D123" s="128">
        <v>6</v>
      </c>
      <c r="E123" s="121">
        <f>ROUND(F123/B123,0)</f>
        <v>3</v>
      </c>
      <c r="F123" s="3">
        <f>ROUND(C123*D123,0)</f>
        <v>690</v>
      </c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</row>
    <row r="124" spans="1:158" s="58" customFormat="1" ht="15" customHeight="1" x14ac:dyDescent="0.25">
      <c r="A124" s="265" t="s">
        <v>147</v>
      </c>
      <c r="B124" s="102"/>
      <c r="C124" s="136">
        <f>SUM(C123:C123)</f>
        <v>115</v>
      </c>
      <c r="D124" s="221">
        <v>6</v>
      </c>
      <c r="E124" s="136">
        <f>SUM(E123:E123)</f>
        <v>3</v>
      </c>
      <c r="F124" s="136">
        <f>SUM(F123:F123)</f>
        <v>690</v>
      </c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</row>
    <row r="125" spans="1:158" s="58" customFormat="1" ht="15" customHeight="1" x14ac:dyDescent="0.25">
      <c r="A125" s="36" t="s">
        <v>118</v>
      </c>
      <c r="B125" s="113"/>
      <c r="C125" s="137">
        <f>C121+C124</f>
        <v>195</v>
      </c>
      <c r="D125" s="130">
        <f>F125/C125</f>
        <v>5.1794871794871797</v>
      </c>
      <c r="E125" s="137">
        <f>E121+E124</f>
        <v>4</v>
      </c>
      <c r="F125" s="137">
        <f>F121+F124</f>
        <v>1010</v>
      </c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</row>
    <row r="126" spans="1:158" s="58" customFormat="1" ht="15" customHeight="1" x14ac:dyDescent="0.25">
      <c r="A126" s="350" t="s">
        <v>124</v>
      </c>
      <c r="B126" s="2"/>
      <c r="C126" s="97">
        <f>SUM(C127:C129)</f>
        <v>550</v>
      </c>
      <c r="D126" s="2"/>
      <c r="E126" s="2"/>
      <c r="F126" s="2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</row>
    <row r="127" spans="1:158" s="58" customFormat="1" x14ac:dyDescent="0.25">
      <c r="A127" s="359" t="s">
        <v>19</v>
      </c>
      <c r="B127" s="2"/>
      <c r="C127" s="2">
        <v>150</v>
      </c>
      <c r="D127" s="2"/>
      <c r="E127" s="2"/>
      <c r="F127" s="2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</row>
    <row r="128" spans="1:158" s="58" customFormat="1" ht="30" x14ac:dyDescent="0.25">
      <c r="A128" s="360" t="s">
        <v>30</v>
      </c>
      <c r="B128" s="30"/>
      <c r="C128" s="3">
        <v>100</v>
      </c>
      <c r="D128" s="30"/>
      <c r="E128" s="30"/>
      <c r="F128" s="30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</row>
    <row r="129" spans="1:158" s="58" customFormat="1" ht="15.75" thickBot="1" x14ac:dyDescent="0.3">
      <c r="A129" s="359" t="s">
        <v>351</v>
      </c>
      <c r="B129" s="2"/>
      <c r="C129" s="2">
        <v>300</v>
      </c>
      <c r="D129" s="2"/>
      <c r="E129" s="2"/>
      <c r="F129" s="2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</row>
    <row r="130" spans="1:158" s="58" customFormat="1" ht="15" customHeight="1" thickBot="1" x14ac:dyDescent="0.3">
      <c r="A130" s="40" t="s">
        <v>10</v>
      </c>
      <c r="B130" s="300"/>
      <c r="C130" s="300"/>
      <c r="D130" s="300"/>
      <c r="E130" s="300"/>
      <c r="F130" s="300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</row>
    <row r="131" spans="1:158" s="58" customFormat="1" ht="15" customHeight="1" x14ac:dyDescent="0.25">
      <c r="A131" s="352" t="s">
        <v>340</v>
      </c>
      <c r="B131" s="2"/>
      <c r="C131" s="2"/>
      <c r="D131" s="2"/>
      <c r="E131" s="2"/>
      <c r="F131" s="2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</row>
    <row r="132" spans="1:158" s="58" customFormat="1" ht="15" customHeight="1" x14ac:dyDescent="0.25">
      <c r="A132" s="357" t="s">
        <v>163</v>
      </c>
      <c r="B132" s="2"/>
      <c r="C132" s="2"/>
      <c r="D132" s="2"/>
      <c r="E132" s="2"/>
      <c r="F132" s="2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</row>
    <row r="133" spans="1:158" s="58" customFormat="1" x14ac:dyDescent="0.25">
      <c r="A133" s="60" t="s">
        <v>123</v>
      </c>
      <c r="B133" s="2"/>
      <c r="C133" s="2">
        <f>C134</f>
        <v>4000</v>
      </c>
      <c r="D133" s="2"/>
      <c r="E133" s="2"/>
      <c r="F133" s="2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</row>
    <row r="134" spans="1:158" s="58" customFormat="1" x14ac:dyDescent="0.25">
      <c r="A134" s="27" t="s">
        <v>217</v>
      </c>
      <c r="B134" s="2"/>
      <c r="C134" s="2">
        <v>4000</v>
      </c>
      <c r="D134" s="2"/>
      <c r="E134" s="2"/>
      <c r="F134" s="2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</row>
    <row r="135" spans="1:158" s="58" customFormat="1" x14ac:dyDescent="0.25">
      <c r="A135" s="61" t="s">
        <v>218</v>
      </c>
      <c r="B135" s="102"/>
      <c r="C135" s="22">
        <f>C134</f>
        <v>4000</v>
      </c>
      <c r="D135" s="102"/>
      <c r="E135" s="102"/>
      <c r="F135" s="102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</row>
    <row r="136" spans="1:158" s="58" customFormat="1" ht="15" customHeight="1" x14ac:dyDescent="0.25">
      <c r="A136" s="365" t="s">
        <v>124</v>
      </c>
      <c r="B136" s="2"/>
      <c r="C136" s="2">
        <f>SUM(C137:C142)</f>
        <v>25726</v>
      </c>
      <c r="D136" s="2"/>
      <c r="E136" s="2"/>
      <c r="F136" s="2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</row>
    <row r="137" spans="1:158" s="58" customFormat="1" x14ac:dyDescent="0.25">
      <c r="A137" s="362" t="s">
        <v>19</v>
      </c>
      <c r="B137" s="2"/>
      <c r="C137" s="2">
        <v>2000</v>
      </c>
      <c r="D137" s="2"/>
      <c r="E137" s="2"/>
      <c r="F137" s="2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</row>
    <row r="138" spans="1:158" s="58" customFormat="1" ht="30" x14ac:dyDescent="0.25">
      <c r="A138" s="405" t="s">
        <v>30</v>
      </c>
      <c r="B138" s="2"/>
      <c r="C138" s="2">
        <v>2626</v>
      </c>
      <c r="D138" s="2"/>
      <c r="E138" s="2"/>
      <c r="F138" s="2"/>
      <c r="G138" s="115"/>
      <c r="H138" s="142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</row>
    <row r="139" spans="1:158" s="58" customFormat="1" x14ac:dyDescent="0.25">
      <c r="A139" s="362" t="s">
        <v>32</v>
      </c>
      <c r="B139" s="2"/>
      <c r="C139" s="2">
        <v>2800</v>
      </c>
      <c r="D139" s="2"/>
      <c r="E139" s="2"/>
      <c r="F139" s="2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</row>
    <row r="140" spans="1:158" s="58" customFormat="1" x14ac:dyDescent="0.25">
      <c r="A140" s="362" t="s">
        <v>125</v>
      </c>
      <c r="B140" s="2"/>
      <c r="C140" s="2">
        <v>6500</v>
      </c>
      <c r="D140" s="2"/>
      <c r="E140" s="2"/>
      <c r="F140" s="2"/>
      <c r="G140" s="115"/>
      <c r="H140" s="142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</row>
    <row r="141" spans="1:158" s="58" customFormat="1" x14ac:dyDescent="0.25">
      <c r="A141" s="364" t="s">
        <v>52</v>
      </c>
      <c r="B141" s="102"/>
      <c r="C141" s="102">
        <v>1300</v>
      </c>
      <c r="D141" s="102"/>
      <c r="E141" s="102"/>
      <c r="F141" s="102"/>
      <c r="G141" s="115"/>
      <c r="H141" s="142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</row>
    <row r="142" spans="1:158" s="58" customFormat="1" ht="15.75" thickBot="1" x14ac:dyDescent="0.3">
      <c r="A142" s="405" t="s">
        <v>171</v>
      </c>
      <c r="B142" s="102"/>
      <c r="C142" s="102">
        <v>10500</v>
      </c>
      <c r="D142" s="102"/>
      <c r="E142" s="102"/>
      <c r="F142" s="102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</row>
    <row r="143" spans="1:158" s="58" customFormat="1" ht="15" customHeight="1" thickBot="1" x14ac:dyDescent="0.3">
      <c r="A143" s="139" t="s">
        <v>10</v>
      </c>
      <c r="B143" s="300"/>
      <c r="C143" s="300"/>
      <c r="D143" s="300"/>
      <c r="E143" s="300"/>
      <c r="F143" s="300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</row>
    <row r="144" spans="1:158" s="58" customFormat="1" ht="28.5" x14ac:dyDescent="0.25">
      <c r="A144" s="361" t="s">
        <v>285</v>
      </c>
      <c r="B144" s="2"/>
      <c r="C144" s="2"/>
      <c r="D144" s="2"/>
      <c r="E144" s="2"/>
      <c r="F144" s="2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</row>
    <row r="145" spans="1:158" s="58" customFormat="1" ht="15" customHeight="1" x14ac:dyDescent="0.25">
      <c r="A145" s="357" t="s">
        <v>163</v>
      </c>
      <c r="B145" s="2"/>
      <c r="C145" s="2"/>
      <c r="D145" s="2"/>
      <c r="E145" s="2"/>
      <c r="F145" s="2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</row>
    <row r="146" spans="1:158" s="58" customFormat="1" ht="15" customHeight="1" x14ac:dyDescent="0.25">
      <c r="A146" s="350" t="s">
        <v>124</v>
      </c>
      <c r="B146" s="2"/>
      <c r="C146" s="97">
        <f>SUM(C148:C149)</f>
        <v>295</v>
      </c>
      <c r="D146" s="2"/>
      <c r="E146" s="2"/>
      <c r="F146" s="2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</row>
    <row r="147" spans="1:158" s="58" customFormat="1" ht="15" customHeight="1" x14ac:dyDescent="0.25">
      <c r="A147" s="362"/>
      <c r="B147" s="102"/>
      <c r="C147" s="2"/>
      <c r="D147" s="102"/>
      <c r="E147" s="102"/>
      <c r="F147" s="102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</row>
    <row r="148" spans="1:158" s="58" customFormat="1" ht="15" customHeight="1" x14ac:dyDescent="0.25">
      <c r="A148" s="362" t="s">
        <v>32</v>
      </c>
      <c r="B148" s="102"/>
      <c r="C148" s="2">
        <v>126</v>
      </c>
      <c r="D148" s="102"/>
      <c r="E148" s="102"/>
      <c r="F148" s="102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</row>
    <row r="149" spans="1:158" s="58" customFormat="1" ht="15" customHeight="1" thickBot="1" x14ac:dyDescent="0.3">
      <c r="A149" s="362" t="s">
        <v>125</v>
      </c>
      <c r="B149" s="102"/>
      <c r="C149" s="2">
        <v>169</v>
      </c>
      <c r="D149" s="102"/>
      <c r="E149" s="102"/>
      <c r="F149" s="102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</row>
    <row r="150" spans="1:158" s="58" customFormat="1" ht="15" customHeight="1" thickBot="1" x14ac:dyDescent="0.3">
      <c r="A150" s="139" t="s">
        <v>10</v>
      </c>
      <c r="B150" s="300"/>
      <c r="C150" s="300"/>
      <c r="D150" s="300"/>
      <c r="E150" s="300"/>
      <c r="F150" s="300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</row>
    <row r="151" spans="1:158" s="58" customFormat="1" ht="15" customHeight="1" x14ac:dyDescent="0.25">
      <c r="A151" s="358" t="s">
        <v>286</v>
      </c>
      <c r="B151" s="2"/>
      <c r="C151" s="2"/>
      <c r="D151" s="2"/>
      <c r="E151" s="2"/>
      <c r="F151" s="2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</row>
    <row r="152" spans="1:158" s="58" customFormat="1" ht="15" customHeight="1" x14ac:dyDescent="0.25">
      <c r="A152" s="357" t="s">
        <v>163</v>
      </c>
      <c r="B152" s="2"/>
      <c r="C152" s="2"/>
      <c r="D152" s="2"/>
      <c r="E152" s="2"/>
      <c r="F152" s="2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</row>
    <row r="153" spans="1:158" s="58" customFormat="1" ht="15" customHeight="1" x14ac:dyDescent="0.25">
      <c r="A153" s="350" t="s">
        <v>124</v>
      </c>
      <c r="B153" s="2"/>
      <c r="C153" s="2">
        <f>C154+C155</f>
        <v>400</v>
      </c>
      <c r="D153" s="2"/>
      <c r="E153" s="2"/>
      <c r="F153" s="2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</row>
    <row r="154" spans="1:158" s="58" customFormat="1" ht="15" customHeight="1" x14ac:dyDescent="0.25">
      <c r="A154" s="362" t="s">
        <v>32</v>
      </c>
      <c r="B154" s="2"/>
      <c r="C154" s="2">
        <v>114</v>
      </c>
      <c r="D154" s="2"/>
      <c r="E154" s="2"/>
      <c r="F154" s="2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</row>
    <row r="155" spans="1:158" s="58" customFormat="1" ht="15" customHeight="1" thickBot="1" x14ac:dyDescent="0.3">
      <c r="A155" s="362" t="s">
        <v>125</v>
      </c>
      <c r="B155" s="102"/>
      <c r="C155" s="102">
        <v>286</v>
      </c>
      <c r="D155" s="102"/>
      <c r="E155" s="102"/>
      <c r="F155" s="102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</row>
    <row r="156" spans="1:158" s="58" customFormat="1" ht="15" customHeight="1" thickBot="1" x14ac:dyDescent="0.3">
      <c r="A156" s="40" t="s">
        <v>10</v>
      </c>
      <c r="B156" s="300"/>
      <c r="C156" s="300"/>
      <c r="D156" s="300"/>
      <c r="E156" s="300"/>
      <c r="F156" s="300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</row>
    <row r="157" spans="1:158" s="58" customFormat="1" ht="15" customHeight="1" x14ac:dyDescent="0.25">
      <c r="A157" s="363" t="s">
        <v>287</v>
      </c>
      <c r="B157" s="339"/>
      <c r="C157" s="339"/>
      <c r="D157" s="339"/>
      <c r="E157" s="339"/>
      <c r="F157" s="339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</row>
    <row r="158" spans="1:158" s="58" customFormat="1" ht="15" customHeight="1" x14ac:dyDescent="0.25">
      <c r="A158" s="357" t="s">
        <v>163</v>
      </c>
      <c r="B158" s="2"/>
      <c r="C158" s="2"/>
      <c r="D158" s="2"/>
      <c r="E158" s="2"/>
      <c r="F158" s="2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</row>
    <row r="159" spans="1:158" s="58" customFormat="1" ht="15" customHeight="1" x14ac:dyDescent="0.25">
      <c r="A159" s="353" t="s">
        <v>124</v>
      </c>
      <c r="B159" s="2"/>
      <c r="C159" s="2">
        <f>SUM(C160:C163)</f>
        <v>1010</v>
      </c>
      <c r="D159" s="2"/>
      <c r="E159" s="2"/>
      <c r="F159" s="2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</row>
    <row r="160" spans="1:158" s="58" customFormat="1" ht="15" customHeight="1" x14ac:dyDescent="0.25">
      <c r="A160" s="364" t="s">
        <v>19</v>
      </c>
      <c r="B160" s="2"/>
      <c r="C160" s="2">
        <v>166</v>
      </c>
      <c r="D160" s="2"/>
      <c r="E160" s="2"/>
      <c r="F160" s="2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</row>
    <row r="161" spans="1:158" s="58" customFormat="1" ht="28.5" customHeight="1" x14ac:dyDescent="0.25">
      <c r="A161" s="364" t="s">
        <v>173</v>
      </c>
      <c r="B161" s="2"/>
      <c r="C161" s="2">
        <v>420</v>
      </c>
      <c r="D161" s="2"/>
      <c r="E161" s="2"/>
      <c r="F161" s="2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</row>
    <row r="162" spans="1:158" s="58" customFormat="1" ht="15" customHeight="1" x14ac:dyDescent="0.25">
      <c r="A162" s="364" t="s">
        <v>32</v>
      </c>
      <c r="B162" s="2"/>
      <c r="C162" s="2">
        <v>139</v>
      </c>
      <c r="D162" s="2"/>
      <c r="E162" s="2"/>
      <c r="F162" s="2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</row>
    <row r="163" spans="1:158" s="58" customFormat="1" ht="15" customHeight="1" thickBot="1" x14ac:dyDescent="0.3">
      <c r="A163" s="364" t="s">
        <v>125</v>
      </c>
      <c r="B163" s="2"/>
      <c r="C163" s="2">
        <v>285</v>
      </c>
      <c r="D163" s="2"/>
      <c r="E163" s="2"/>
      <c r="F163" s="2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</row>
    <row r="164" spans="1:158" s="58" customFormat="1" ht="15" customHeight="1" thickBot="1" x14ac:dyDescent="0.3">
      <c r="A164" s="40" t="s">
        <v>10</v>
      </c>
      <c r="B164" s="300"/>
      <c r="C164" s="300"/>
      <c r="D164" s="300"/>
      <c r="E164" s="300"/>
      <c r="F164" s="300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</row>
    <row r="165" spans="1:158" s="58" customFormat="1" ht="15" customHeight="1" x14ac:dyDescent="0.25">
      <c r="A165" s="345" t="s">
        <v>288</v>
      </c>
      <c r="B165" s="2"/>
      <c r="C165" s="2"/>
      <c r="D165" s="2"/>
      <c r="E165" s="2"/>
      <c r="F165" s="2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</row>
    <row r="166" spans="1:158" s="58" customFormat="1" ht="15" customHeight="1" x14ac:dyDescent="0.25">
      <c r="A166" s="357" t="s">
        <v>163</v>
      </c>
      <c r="B166" s="2"/>
      <c r="C166" s="2"/>
      <c r="D166" s="2"/>
      <c r="E166" s="2"/>
      <c r="F166" s="2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</row>
    <row r="167" spans="1:158" s="58" customFormat="1" ht="15" customHeight="1" x14ac:dyDescent="0.25">
      <c r="A167" s="365" t="s">
        <v>124</v>
      </c>
      <c r="B167" s="2"/>
      <c r="C167" s="97">
        <f>SUM(C168:C169)</f>
        <v>276</v>
      </c>
      <c r="D167" s="2"/>
      <c r="E167" s="2"/>
      <c r="F167" s="2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</row>
    <row r="168" spans="1:158" s="58" customFormat="1" ht="15" customHeight="1" x14ac:dyDescent="0.25">
      <c r="A168" s="362" t="s">
        <v>275</v>
      </c>
      <c r="B168" s="102"/>
      <c r="C168" s="2">
        <v>48</v>
      </c>
      <c r="D168" s="2"/>
      <c r="E168" s="2"/>
      <c r="F168" s="2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</row>
    <row r="169" spans="1:158" s="58" customFormat="1" ht="32.25" customHeight="1" thickBot="1" x14ac:dyDescent="0.3">
      <c r="A169" s="46" t="s">
        <v>151</v>
      </c>
      <c r="B169" s="2"/>
      <c r="C169" s="2">
        <v>228</v>
      </c>
      <c r="D169" s="2"/>
      <c r="E169" s="2"/>
      <c r="F169" s="2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</row>
    <row r="170" spans="1:158" s="58" customFormat="1" ht="15" customHeight="1" thickBot="1" x14ac:dyDescent="0.3">
      <c r="A170" s="139" t="s">
        <v>10</v>
      </c>
      <c r="B170" s="300"/>
      <c r="C170" s="300"/>
      <c r="D170" s="300"/>
      <c r="E170" s="300"/>
      <c r="F170" s="300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</row>
    <row r="171" spans="1:158" s="58" customFormat="1" ht="29.25" x14ac:dyDescent="0.25">
      <c r="A171" s="354" t="s">
        <v>289</v>
      </c>
      <c r="B171" s="2"/>
      <c r="C171" s="2"/>
      <c r="D171" s="2"/>
      <c r="E171" s="2"/>
      <c r="F171" s="2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</row>
    <row r="172" spans="1:158" s="58" customFormat="1" ht="15" customHeight="1" x14ac:dyDescent="0.25">
      <c r="A172" s="357" t="s">
        <v>163</v>
      </c>
      <c r="B172" s="2"/>
      <c r="C172" s="2"/>
      <c r="D172" s="2"/>
      <c r="E172" s="2"/>
      <c r="F172" s="2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</row>
    <row r="173" spans="1:158" s="58" customFormat="1" ht="15" customHeight="1" x14ac:dyDescent="0.25">
      <c r="A173" s="350" t="s">
        <v>124</v>
      </c>
      <c r="B173" s="2"/>
      <c r="C173" s="2">
        <f>SUM(C174:C178)</f>
        <v>5600</v>
      </c>
      <c r="D173" s="2"/>
      <c r="E173" s="2"/>
      <c r="F173" s="2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</row>
    <row r="174" spans="1:158" s="58" customFormat="1" x14ac:dyDescent="0.25">
      <c r="A174" s="364" t="s">
        <v>17</v>
      </c>
      <c r="B174" s="2"/>
      <c r="C174" s="2">
        <v>3992</v>
      </c>
      <c r="D174" s="2"/>
      <c r="E174" s="2"/>
      <c r="F174" s="2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</row>
    <row r="175" spans="1:158" s="58" customFormat="1" x14ac:dyDescent="0.25">
      <c r="A175" s="364" t="s">
        <v>55</v>
      </c>
      <c r="B175" s="2"/>
      <c r="C175" s="2">
        <v>224</v>
      </c>
      <c r="D175" s="2"/>
      <c r="E175" s="2"/>
      <c r="F175" s="2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</row>
    <row r="176" spans="1:158" s="58" customFormat="1" ht="30" x14ac:dyDescent="0.25">
      <c r="A176" s="364" t="s">
        <v>78</v>
      </c>
      <c r="B176" s="2"/>
      <c r="C176" s="2">
        <v>96</v>
      </c>
      <c r="D176" s="2"/>
      <c r="E176" s="2"/>
      <c r="F176" s="2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</row>
    <row r="177" spans="1:158" s="58" customFormat="1" x14ac:dyDescent="0.25">
      <c r="A177" s="364" t="s">
        <v>174</v>
      </c>
      <c r="B177" s="2"/>
      <c r="C177" s="2">
        <v>238</v>
      </c>
      <c r="D177" s="2"/>
      <c r="E177" s="2"/>
      <c r="F177" s="581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</row>
    <row r="178" spans="1:158" s="58" customFormat="1" ht="15.75" thickBot="1" x14ac:dyDescent="0.3">
      <c r="A178" s="366" t="s">
        <v>29</v>
      </c>
      <c r="B178" s="581"/>
      <c r="C178" s="581">
        <v>1050</v>
      </c>
      <c r="D178" s="581"/>
      <c r="E178" s="581"/>
      <c r="F178" s="581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</row>
    <row r="179" spans="1:158" s="58" customFormat="1" ht="15" customHeight="1" thickBot="1" x14ac:dyDescent="0.3">
      <c r="A179" s="40" t="s">
        <v>10</v>
      </c>
      <c r="B179" s="300"/>
      <c r="C179" s="300"/>
      <c r="D179" s="300"/>
      <c r="E179" s="300"/>
      <c r="F179" s="300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</row>
    <row r="180" spans="1:158" s="58" customFormat="1" ht="15" customHeight="1" x14ac:dyDescent="0.25">
      <c r="A180" s="355" t="s">
        <v>290</v>
      </c>
      <c r="B180" s="2"/>
      <c r="C180" s="2"/>
      <c r="D180" s="2"/>
      <c r="E180" s="2"/>
      <c r="F180" s="2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</row>
    <row r="181" spans="1:158" s="58" customFormat="1" ht="16.5" customHeight="1" x14ac:dyDescent="0.25">
      <c r="A181" s="357" t="s">
        <v>163</v>
      </c>
      <c r="B181" s="2"/>
      <c r="C181" s="2"/>
      <c r="D181" s="2"/>
      <c r="E181" s="2"/>
      <c r="F181" s="2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</row>
    <row r="182" spans="1:158" s="58" customFormat="1" ht="15" customHeight="1" x14ac:dyDescent="0.25">
      <c r="A182" s="365" t="s">
        <v>124</v>
      </c>
      <c r="B182" s="2"/>
      <c r="C182" s="2">
        <f>SUM(C183:C187)</f>
        <v>11967.599999999999</v>
      </c>
      <c r="D182" s="2"/>
      <c r="E182" s="2"/>
      <c r="F182" s="2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</row>
    <row r="183" spans="1:158" s="58" customFormat="1" ht="31.5" x14ac:dyDescent="0.25">
      <c r="A183" s="367" t="s">
        <v>255</v>
      </c>
      <c r="B183" s="2"/>
      <c r="C183" s="2">
        <v>933.59999999999991</v>
      </c>
      <c r="D183" s="2"/>
      <c r="E183" s="2"/>
      <c r="F183" s="2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</row>
    <row r="184" spans="1:158" s="58" customFormat="1" x14ac:dyDescent="0.25">
      <c r="A184" s="46" t="s">
        <v>17</v>
      </c>
      <c r="B184" s="2"/>
      <c r="C184" s="2">
        <v>2269.1999999999998</v>
      </c>
      <c r="D184" s="2"/>
      <c r="E184" s="2"/>
      <c r="F184" s="2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</row>
    <row r="185" spans="1:158" s="58" customFormat="1" x14ac:dyDescent="0.25">
      <c r="A185" s="364" t="s">
        <v>55</v>
      </c>
      <c r="B185" s="2"/>
      <c r="C185" s="309">
        <v>4128</v>
      </c>
      <c r="D185" s="2"/>
      <c r="E185" s="2"/>
      <c r="F185" s="2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</row>
    <row r="186" spans="1:158" s="58" customFormat="1" ht="30" x14ac:dyDescent="0.25">
      <c r="A186" s="364" t="s">
        <v>78</v>
      </c>
      <c r="B186" s="2"/>
      <c r="C186" s="309">
        <v>1834.8000000000002</v>
      </c>
      <c r="D186" s="2"/>
      <c r="E186" s="2"/>
      <c r="F186" s="2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</row>
    <row r="187" spans="1:158" s="58" customFormat="1" ht="15.75" thickBot="1" x14ac:dyDescent="0.3">
      <c r="A187" s="364" t="s">
        <v>174</v>
      </c>
      <c r="B187" s="581"/>
      <c r="C187" s="728">
        <v>2802</v>
      </c>
      <c r="D187" s="581"/>
      <c r="E187" s="581"/>
      <c r="F187" s="581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</row>
    <row r="188" spans="1:158" s="58" customFormat="1" ht="15" customHeight="1" thickBot="1" x14ac:dyDescent="0.3">
      <c r="A188" s="139" t="s">
        <v>10</v>
      </c>
      <c r="B188" s="300"/>
      <c r="C188" s="300"/>
      <c r="D188" s="300"/>
      <c r="E188" s="300"/>
      <c r="F188" s="300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</row>
    <row r="189" spans="1:158" s="58" customFormat="1" ht="14.25" customHeight="1" x14ac:dyDescent="0.25">
      <c r="A189" s="368" t="s">
        <v>291</v>
      </c>
      <c r="B189" s="2"/>
      <c r="C189" s="2"/>
      <c r="D189" s="2"/>
      <c r="E189" s="2"/>
      <c r="F189" s="2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</row>
    <row r="190" spans="1:158" s="58" customFormat="1" ht="15" customHeight="1" x14ac:dyDescent="0.25">
      <c r="A190" s="357" t="s">
        <v>163</v>
      </c>
      <c r="B190" s="2"/>
      <c r="C190" s="2"/>
      <c r="D190" s="2"/>
      <c r="E190" s="2"/>
      <c r="F190" s="2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</row>
    <row r="191" spans="1:158" s="58" customFormat="1" ht="15" customHeight="1" x14ac:dyDescent="0.25">
      <c r="A191" s="365" t="s">
        <v>124</v>
      </c>
      <c r="B191" s="2"/>
      <c r="C191" s="97">
        <f>SUM(C192:C199)</f>
        <v>20095</v>
      </c>
      <c r="D191" s="2"/>
      <c r="E191" s="2"/>
      <c r="F191" s="2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</row>
    <row r="192" spans="1:158" s="58" customFormat="1" ht="30" x14ac:dyDescent="0.25">
      <c r="A192" s="369" t="s">
        <v>255</v>
      </c>
      <c r="B192" s="2"/>
      <c r="C192" s="309">
        <v>1061</v>
      </c>
      <c r="D192" s="2"/>
      <c r="E192" s="2"/>
      <c r="F192" s="2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</row>
    <row r="193" spans="1:158" s="58" customFormat="1" ht="30" x14ac:dyDescent="0.25">
      <c r="A193" s="369" t="s">
        <v>256</v>
      </c>
      <c r="B193" s="2"/>
      <c r="C193" s="309">
        <v>1187</v>
      </c>
      <c r="D193" s="2"/>
      <c r="E193" s="2"/>
      <c r="F193" s="2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</row>
    <row r="194" spans="1:158" s="58" customFormat="1" x14ac:dyDescent="0.25">
      <c r="A194" s="362" t="s">
        <v>17</v>
      </c>
      <c r="B194" s="2"/>
      <c r="C194" s="309">
        <v>7603</v>
      </c>
      <c r="D194" s="2"/>
      <c r="E194" s="2"/>
      <c r="F194" s="2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</row>
    <row r="195" spans="1:158" s="58" customFormat="1" x14ac:dyDescent="0.25">
      <c r="A195" s="364" t="s">
        <v>55</v>
      </c>
      <c r="B195" s="2"/>
      <c r="C195" s="309">
        <v>5000</v>
      </c>
      <c r="D195" s="2"/>
      <c r="E195" s="2"/>
      <c r="F195" s="2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</row>
    <row r="196" spans="1:158" s="58" customFormat="1" x14ac:dyDescent="0.25">
      <c r="A196" s="370" t="s">
        <v>308</v>
      </c>
      <c r="B196" s="2"/>
      <c r="C196" s="309">
        <v>1288</v>
      </c>
      <c r="D196" s="2"/>
      <c r="E196" s="2"/>
      <c r="F196" s="2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</row>
    <row r="197" spans="1:158" s="58" customFormat="1" ht="30" x14ac:dyDescent="0.25">
      <c r="A197" s="371" t="s">
        <v>78</v>
      </c>
      <c r="B197" s="2"/>
      <c r="C197" s="309">
        <v>1146</v>
      </c>
      <c r="D197" s="2"/>
      <c r="E197" s="2"/>
      <c r="F197" s="2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</row>
    <row r="198" spans="1:158" s="58" customFormat="1" x14ac:dyDescent="0.25">
      <c r="A198" s="364" t="s">
        <v>174</v>
      </c>
      <c r="B198" s="2"/>
      <c r="C198" s="309">
        <v>2800</v>
      </c>
      <c r="D198" s="309"/>
      <c r="E198" s="309"/>
      <c r="F198" s="581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</row>
    <row r="199" spans="1:158" s="58" customFormat="1" ht="15.75" thickBot="1" x14ac:dyDescent="0.3">
      <c r="A199" s="366" t="s">
        <v>29</v>
      </c>
      <c r="B199" s="581"/>
      <c r="C199" s="728">
        <v>10</v>
      </c>
      <c r="D199" s="581"/>
      <c r="E199" s="581"/>
      <c r="F199" s="581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</row>
    <row r="200" spans="1:158" s="58" customFormat="1" ht="15" customHeight="1" thickBot="1" x14ac:dyDescent="0.3">
      <c r="A200" s="139" t="s">
        <v>10</v>
      </c>
      <c r="B200" s="300"/>
      <c r="C200" s="300"/>
      <c r="D200" s="300"/>
      <c r="E200" s="300"/>
      <c r="F200" s="300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</row>
    <row r="201" spans="1:158" s="58" customFormat="1" ht="15" customHeight="1" x14ac:dyDescent="0.25">
      <c r="A201" s="352" t="s">
        <v>355</v>
      </c>
      <c r="B201" s="339"/>
      <c r="C201" s="339"/>
      <c r="D201" s="339"/>
      <c r="E201" s="339"/>
      <c r="F201" s="339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</row>
    <row r="202" spans="1:158" s="58" customFormat="1" ht="15" customHeight="1" x14ac:dyDescent="0.25">
      <c r="A202" s="357" t="s">
        <v>163</v>
      </c>
      <c r="B202" s="2"/>
      <c r="C202" s="2"/>
      <c r="D202" s="2"/>
      <c r="E202" s="2"/>
      <c r="F202" s="2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</row>
    <row r="203" spans="1:158" s="58" customFormat="1" ht="15" customHeight="1" x14ac:dyDescent="0.25">
      <c r="A203" s="350" t="s">
        <v>124</v>
      </c>
      <c r="B203" s="2"/>
      <c r="C203" s="2">
        <f>C204</f>
        <v>200</v>
      </c>
      <c r="D203" s="2"/>
      <c r="E203" s="2"/>
      <c r="F203" s="2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</row>
    <row r="204" spans="1:158" s="58" customFormat="1" ht="15" customHeight="1" thickBot="1" x14ac:dyDescent="0.3">
      <c r="A204" s="372" t="s">
        <v>356</v>
      </c>
      <c r="B204" s="2"/>
      <c r="C204" s="2">
        <v>200</v>
      </c>
      <c r="D204" s="2"/>
      <c r="E204" s="2"/>
      <c r="F204" s="2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</row>
    <row r="205" spans="1:158" s="58" customFormat="1" ht="15" customHeight="1" thickBot="1" x14ac:dyDescent="0.3">
      <c r="A205" s="40" t="s">
        <v>10</v>
      </c>
      <c r="B205" s="300"/>
      <c r="C205" s="300"/>
      <c r="D205" s="300"/>
      <c r="E205" s="300"/>
      <c r="F205" s="300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</row>
    <row r="206" spans="1:158" s="58" customFormat="1" ht="15" customHeight="1" x14ac:dyDescent="0.25">
      <c r="A206" s="345" t="s">
        <v>353</v>
      </c>
      <c r="B206" s="339"/>
      <c r="C206" s="339"/>
      <c r="D206" s="339"/>
      <c r="E206" s="339"/>
      <c r="F206" s="339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</row>
    <row r="207" spans="1:158" s="58" customFormat="1" ht="15" customHeight="1" x14ac:dyDescent="0.25">
      <c r="A207" s="357" t="s">
        <v>163</v>
      </c>
      <c r="B207" s="339"/>
      <c r="C207" s="339"/>
      <c r="D207" s="339"/>
      <c r="E207" s="339"/>
      <c r="F207" s="339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</row>
    <row r="208" spans="1:158" s="58" customFormat="1" ht="15" customHeight="1" x14ac:dyDescent="0.25">
      <c r="A208" s="350" t="s">
        <v>124</v>
      </c>
      <c r="B208" s="339"/>
      <c r="C208" s="339">
        <f>C209</f>
        <v>150</v>
      </c>
      <c r="D208" s="339"/>
      <c r="E208" s="339"/>
      <c r="F208" s="339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</row>
    <row r="209" spans="1:158" s="58" customFormat="1" ht="15.75" thickBot="1" x14ac:dyDescent="0.3">
      <c r="A209" s="364" t="s">
        <v>171</v>
      </c>
      <c r="B209" s="339"/>
      <c r="C209" s="339">
        <v>150</v>
      </c>
      <c r="D209" s="339"/>
      <c r="E209" s="339"/>
      <c r="F209" s="339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</row>
    <row r="210" spans="1:158" s="58" customFormat="1" ht="15" customHeight="1" thickBot="1" x14ac:dyDescent="0.3">
      <c r="A210" s="40" t="s">
        <v>10</v>
      </c>
      <c r="B210" s="300"/>
      <c r="C210" s="300"/>
      <c r="D210" s="300"/>
      <c r="E210" s="300"/>
      <c r="F210" s="300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</row>
    <row r="211" spans="1:158" s="58" customFormat="1" ht="15" hidden="1" customHeight="1" x14ac:dyDescent="0.25">
      <c r="A211" s="345" t="s">
        <v>365</v>
      </c>
      <c r="B211" s="339"/>
      <c r="C211" s="339"/>
      <c r="D211" s="339"/>
      <c r="E211" s="339"/>
      <c r="F211" s="339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</row>
    <row r="212" spans="1:158" s="58" customFormat="1" ht="15" hidden="1" customHeight="1" x14ac:dyDescent="0.25">
      <c r="A212" s="54" t="s">
        <v>145</v>
      </c>
      <c r="B212" s="56"/>
      <c r="C212" s="57"/>
      <c r="D212" s="121"/>
      <c r="E212" s="121"/>
      <c r="F212" s="121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</row>
    <row r="213" spans="1:158" s="58" customFormat="1" ht="15" hidden="1" customHeight="1" x14ac:dyDescent="0.25">
      <c r="A213" s="32" t="s">
        <v>11</v>
      </c>
      <c r="B213" s="2">
        <v>300</v>
      </c>
      <c r="C213" s="57"/>
      <c r="D213" s="128">
        <v>4</v>
      </c>
      <c r="E213" s="121">
        <f>ROUND(F213/B213,0)</f>
        <v>0</v>
      </c>
      <c r="F213" s="3">
        <f>ROUND(C213*D213,0)</f>
        <v>0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</row>
    <row r="214" spans="1:158" s="58" customFormat="1" ht="15" hidden="1" customHeight="1" x14ac:dyDescent="0.25">
      <c r="A214" s="43" t="s">
        <v>9</v>
      </c>
      <c r="B214" s="56"/>
      <c r="C214" s="111">
        <f t="shared" ref="C214:F214" si="7">C213</f>
        <v>0</v>
      </c>
      <c r="D214" s="221">
        <v>4</v>
      </c>
      <c r="E214" s="123">
        <f t="shared" si="7"/>
        <v>0</v>
      </c>
      <c r="F214" s="111">
        <f t="shared" si="7"/>
        <v>0</v>
      </c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</row>
    <row r="215" spans="1:158" s="58" customFormat="1" ht="15" hidden="1" customHeight="1" x14ac:dyDescent="0.25">
      <c r="A215" s="54" t="s">
        <v>20</v>
      </c>
      <c r="B215" s="56"/>
      <c r="C215" s="111"/>
      <c r="D215" s="221"/>
      <c r="E215" s="123"/>
      <c r="F215" s="123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</row>
    <row r="216" spans="1:158" s="58" customFormat="1" ht="15" hidden="1" customHeight="1" x14ac:dyDescent="0.25">
      <c r="A216" s="1" t="s">
        <v>108</v>
      </c>
      <c r="B216" s="2">
        <v>240</v>
      </c>
      <c r="C216" s="57"/>
      <c r="D216" s="128">
        <v>6</v>
      </c>
      <c r="E216" s="121">
        <f>ROUND(F216/B216,0)</f>
        <v>0</v>
      </c>
      <c r="F216" s="3">
        <f>ROUND(C216*D216,0)</f>
        <v>0</v>
      </c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</row>
    <row r="217" spans="1:158" s="58" customFormat="1" ht="15" hidden="1" customHeight="1" x14ac:dyDescent="0.25">
      <c r="A217" s="265" t="s">
        <v>147</v>
      </c>
      <c r="B217" s="102"/>
      <c r="C217" s="136">
        <f>SUM(C216:C216)</f>
        <v>0</v>
      </c>
      <c r="D217" s="221">
        <v>6</v>
      </c>
      <c r="E217" s="136">
        <f>SUM(E216:E216)</f>
        <v>0</v>
      </c>
      <c r="F217" s="136">
        <f>SUM(F216:F216)</f>
        <v>0</v>
      </c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</row>
    <row r="218" spans="1:158" s="58" customFormat="1" ht="15" hidden="1" customHeight="1" thickBot="1" x14ac:dyDescent="0.3">
      <c r="A218" s="36" t="s">
        <v>118</v>
      </c>
      <c r="B218" s="113"/>
      <c r="C218" s="137">
        <f>C214+C217</f>
        <v>0</v>
      </c>
      <c r="D218" s="130" t="e">
        <f>F218/C218</f>
        <v>#DIV/0!</v>
      </c>
      <c r="E218" s="137">
        <f>E214+E217</f>
        <v>0</v>
      </c>
      <c r="F218" s="137">
        <f>F214+F217</f>
        <v>0</v>
      </c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</row>
    <row r="219" spans="1:158" s="58" customFormat="1" ht="15" hidden="1" customHeight="1" thickBot="1" x14ac:dyDescent="0.3">
      <c r="A219" s="40"/>
      <c r="B219" s="300"/>
      <c r="C219" s="300"/>
      <c r="D219" s="300"/>
      <c r="E219" s="300"/>
      <c r="F219" s="300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</row>
    <row r="220" spans="1:158" s="58" customFormat="1" ht="15" customHeight="1" x14ac:dyDescent="0.25">
      <c r="A220" s="729"/>
      <c r="B220" s="573"/>
      <c r="C220" s="573"/>
      <c r="D220" s="573"/>
      <c r="E220" s="573"/>
      <c r="F220" s="573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</row>
    <row r="221" spans="1:158" s="58" customFormat="1" ht="15" customHeight="1" x14ac:dyDescent="0.25">
      <c r="A221" s="729"/>
      <c r="B221" s="573"/>
      <c r="C221" s="573"/>
      <c r="D221" s="573"/>
      <c r="E221" s="573"/>
      <c r="F221" s="573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</row>
  </sheetData>
  <mergeCells count="6">
    <mergeCell ref="A2:F3"/>
    <mergeCell ref="E4:E6"/>
    <mergeCell ref="B4:B6"/>
    <mergeCell ref="D4:D6"/>
    <mergeCell ref="F4:F6"/>
    <mergeCell ref="C4:C6"/>
  </mergeCells>
  <pageMargins left="0.51181102362204722" right="0" top="0.35433070866141736" bottom="0.35433070866141736" header="0" footer="0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41"/>
  <sheetViews>
    <sheetView topLeftCell="B1" zoomScale="85" zoomScaleNormal="85" zoomScaleSheetLayoutView="100" workbookViewId="0">
      <pane ySplit="7" topLeftCell="A8" activePane="bottomLeft" state="frozen"/>
      <selection activeCell="D644" sqref="D644"/>
      <selection pane="bottomLeft" activeCell="D648" sqref="D648"/>
    </sheetView>
  </sheetViews>
  <sheetFormatPr defaultColWidth="15.7109375" defaultRowHeight="15" x14ac:dyDescent="0.25"/>
  <cols>
    <col min="1" max="1" width="3.85546875" style="6" hidden="1" customWidth="1"/>
    <col min="2" max="2" width="47.140625" style="6" customWidth="1"/>
    <col min="3" max="3" width="9.5703125" style="6" customWidth="1"/>
    <col min="4" max="4" width="12.85546875" style="6" customWidth="1"/>
    <col min="5" max="5" width="13.7109375" style="6" customWidth="1"/>
    <col min="6" max="6" width="10.140625" style="6" customWidth="1"/>
    <col min="7" max="7" width="11.5703125" style="6" customWidth="1"/>
    <col min="8" max="9" width="15.7109375" style="6"/>
    <col min="10" max="10" width="16.28515625" style="6" bestFit="1" customWidth="1"/>
    <col min="11" max="16384" width="15.7109375" style="6"/>
  </cols>
  <sheetData>
    <row r="1" spans="1:9" ht="9.75" customHeight="1" x14ac:dyDescent="0.25">
      <c r="F1" s="116"/>
    </row>
    <row r="2" spans="1:9" s="7" customFormat="1" ht="15" customHeight="1" x14ac:dyDescent="0.25">
      <c r="B2" s="925" t="s">
        <v>336</v>
      </c>
      <c r="C2" s="925"/>
      <c r="D2" s="925"/>
      <c r="E2" s="925"/>
      <c r="F2" s="925"/>
      <c r="G2" s="925"/>
    </row>
    <row r="3" spans="1:9" ht="15.75" thickBot="1" x14ac:dyDescent="0.3">
      <c r="B3" s="934"/>
      <c r="C3" s="934"/>
      <c r="D3" s="934"/>
      <c r="E3" s="934"/>
      <c r="F3" s="934"/>
      <c r="G3" s="934"/>
    </row>
    <row r="4" spans="1:9" ht="33.75" customHeight="1" x14ac:dyDescent="0.3">
      <c r="B4" s="8" t="s">
        <v>187</v>
      </c>
      <c r="C4" s="916" t="s">
        <v>1</v>
      </c>
      <c r="D4" s="928" t="s">
        <v>294</v>
      </c>
      <c r="E4" s="922" t="s">
        <v>0</v>
      </c>
      <c r="F4" s="916" t="s">
        <v>2</v>
      </c>
      <c r="G4" s="919" t="s">
        <v>226</v>
      </c>
    </row>
    <row r="5" spans="1:9" ht="19.5" customHeight="1" x14ac:dyDescent="0.3">
      <c r="B5" s="9"/>
      <c r="C5" s="917"/>
      <c r="D5" s="929"/>
      <c r="E5" s="923"/>
      <c r="F5" s="917"/>
      <c r="G5" s="920"/>
      <c r="H5" s="647"/>
    </row>
    <row r="6" spans="1:9" ht="21" customHeight="1" thickBot="1" x14ac:dyDescent="0.3">
      <c r="B6" s="10" t="s">
        <v>3</v>
      </c>
      <c r="C6" s="918"/>
      <c r="D6" s="930"/>
      <c r="E6" s="924"/>
      <c r="F6" s="918"/>
      <c r="G6" s="933"/>
      <c r="H6" s="931"/>
      <c r="I6" s="932"/>
    </row>
    <row r="7" spans="1:9" ht="15.75" thickBot="1" x14ac:dyDescent="0.3">
      <c r="B7" s="12">
        <v>1</v>
      </c>
      <c r="C7" s="13">
        <v>2</v>
      </c>
      <c r="D7" s="13">
        <v>3</v>
      </c>
      <c r="E7" s="376">
        <v>4</v>
      </c>
      <c r="F7" s="376">
        <v>5</v>
      </c>
      <c r="G7" s="376">
        <v>6</v>
      </c>
      <c r="H7" s="647"/>
    </row>
    <row r="8" spans="1:9" ht="23.25" customHeight="1" x14ac:dyDescent="0.25">
      <c r="A8" s="6">
        <v>1</v>
      </c>
      <c r="B8" s="345" t="s">
        <v>88</v>
      </c>
      <c r="C8" s="437"/>
      <c r="D8" s="437"/>
      <c r="E8" s="323"/>
      <c r="F8" s="323"/>
      <c r="G8" s="323"/>
    </row>
    <row r="9" spans="1:9" ht="20.25" customHeight="1" x14ac:dyDescent="0.25">
      <c r="A9" s="6">
        <v>1</v>
      </c>
      <c r="B9" s="378" t="s">
        <v>4</v>
      </c>
      <c r="C9" s="16"/>
      <c r="D9" s="437"/>
      <c r="E9" s="3"/>
      <c r="F9" s="3"/>
      <c r="G9" s="3"/>
    </row>
    <row r="10" spans="1:9" x14ac:dyDescent="0.25">
      <c r="A10" s="6">
        <v>1</v>
      </c>
      <c r="B10" s="4" t="s">
        <v>36</v>
      </c>
      <c r="C10" s="340">
        <v>340</v>
      </c>
      <c r="D10" s="3">
        <v>1289</v>
      </c>
      <c r="E10" s="341">
        <v>10.5</v>
      </c>
      <c r="F10" s="3">
        <f t="shared" ref="F10:F21" si="0">ROUND(G10/C10,0)</f>
        <v>40</v>
      </c>
      <c r="G10" s="3">
        <f t="shared" ref="G10:G21" si="1">ROUND(D10*E10,0)</f>
        <v>13535</v>
      </c>
    </row>
    <row r="11" spans="1:9" x14ac:dyDescent="0.25">
      <c r="A11" s="6">
        <v>1</v>
      </c>
      <c r="B11" s="4" t="s">
        <v>37</v>
      </c>
      <c r="C11" s="340">
        <v>340</v>
      </c>
      <c r="D11" s="3">
        <v>230</v>
      </c>
      <c r="E11" s="341">
        <v>11</v>
      </c>
      <c r="F11" s="3">
        <f t="shared" si="0"/>
        <v>7</v>
      </c>
      <c r="G11" s="3">
        <f t="shared" si="1"/>
        <v>2530</v>
      </c>
    </row>
    <row r="12" spans="1:9" x14ac:dyDescent="0.25">
      <c r="A12" s="6">
        <v>1</v>
      </c>
      <c r="B12" s="4" t="s">
        <v>38</v>
      </c>
      <c r="C12" s="340">
        <v>340</v>
      </c>
      <c r="D12" s="3">
        <v>526</v>
      </c>
      <c r="E12" s="341">
        <v>12.5</v>
      </c>
      <c r="F12" s="3">
        <f t="shared" si="0"/>
        <v>19</v>
      </c>
      <c r="G12" s="3">
        <f t="shared" si="1"/>
        <v>6575</v>
      </c>
    </row>
    <row r="13" spans="1:9" x14ac:dyDescent="0.25">
      <c r="A13" s="6">
        <v>1</v>
      </c>
      <c r="B13" s="4" t="s">
        <v>34</v>
      </c>
      <c r="C13" s="340">
        <v>340</v>
      </c>
      <c r="D13" s="3">
        <v>255</v>
      </c>
      <c r="E13" s="341">
        <v>11.8</v>
      </c>
      <c r="F13" s="3">
        <f t="shared" si="0"/>
        <v>9</v>
      </c>
      <c r="G13" s="3">
        <f t="shared" si="1"/>
        <v>3009</v>
      </c>
    </row>
    <row r="14" spans="1:9" x14ac:dyDescent="0.25">
      <c r="A14" s="6">
        <v>1</v>
      </c>
      <c r="B14" s="4" t="s">
        <v>39</v>
      </c>
      <c r="C14" s="340">
        <v>340</v>
      </c>
      <c r="D14" s="3">
        <v>1269</v>
      </c>
      <c r="E14" s="341">
        <v>10</v>
      </c>
      <c r="F14" s="3">
        <f t="shared" si="0"/>
        <v>37</v>
      </c>
      <c r="G14" s="3">
        <f t="shared" si="1"/>
        <v>12690</v>
      </c>
    </row>
    <row r="15" spans="1:9" x14ac:dyDescent="0.25">
      <c r="A15" s="6">
        <v>1</v>
      </c>
      <c r="B15" s="4" t="s">
        <v>75</v>
      </c>
      <c r="C15" s="340">
        <v>340</v>
      </c>
      <c r="D15" s="3">
        <v>1145</v>
      </c>
      <c r="E15" s="341">
        <v>9</v>
      </c>
      <c r="F15" s="3">
        <f t="shared" si="0"/>
        <v>30</v>
      </c>
      <c r="G15" s="3">
        <f t="shared" si="1"/>
        <v>10305</v>
      </c>
    </row>
    <row r="16" spans="1:9" x14ac:dyDescent="0.25">
      <c r="A16" s="6">
        <v>1</v>
      </c>
      <c r="B16" s="4" t="s">
        <v>58</v>
      </c>
      <c r="C16" s="340">
        <v>340</v>
      </c>
      <c r="D16" s="3">
        <v>405</v>
      </c>
      <c r="E16" s="341">
        <v>12.4</v>
      </c>
      <c r="F16" s="3">
        <f t="shared" si="0"/>
        <v>15</v>
      </c>
      <c r="G16" s="3">
        <f t="shared" si="1"/>
        <v>5022</v>
      </c>
    </row>
    <row r="17" spans="1:8" x14ac:dyDescent="0.25">
      <c r="A17" s="6">
        <v>1</v>
      </c>
      <c r="B17" s="4" t="s">
        <v>66</v>
      </c>
      <c r="C17" s="340">
        <v>340</v>
      </c>
      <c r="D17" s="3">
        <v>110</v>
      </c>
      <c r="E17" s="341">
        <v>20.100000000000001</v>
      </c>
      <c r="F17" s="3">
        <f t="shared" si="0"/>
        <v>7</v>
      </c>
      <c r="G17" s="3">
        <f t="shared" si="1"/>
        <v>2211</v>
      </c>
    </row>
    <row r="18" spans="1:8" x14ac:dyDescent="0.25">
      <c r="A18" s="6">
        <v>1</v>
      </c>
      <c r="B18" s="4" t="s">
        <v>40</v>
      </c>
      <c r="C18" s="340">
        <v>340</v>
      </c>
      <c r="D18" s="3">
        <v>85</v>
      </c>
      <c r="E18" s="341">
        <v>12.1</v>
      </c>
      <c r="F18" s="3">
        <f t="shared" si="0"/>
        <v>3</v>
      </c>
      <c r="G18" s="3">
        <f t="shared" si="1"/>
        <v>1029</v>
      </c>
    </row>
    <row r="19" spans="1:8" x14ac:dyDescent="0.25">
      <c r="A19" s="6">
        <v>1</v>
      </c>
      <c r="B19" s="4" t="s">
        <v>41</v>
      </c>
      <c r="C19" s="340">
        <v>340</v>
      </c>
      <c r="D19" s="3">
        <v>1128</v>
      </c>
      <c r="E19" s="341">
        <v>9.5</v>
      </c>
      <c r="F19" s="3">
        <f t="shared" si="0"/>
        <v>32</v>
      </c>
      <c r="G19" s="3">
        <f t="shared" si="1"/>
        <v>10716</v>
      </c>
    </row>
    <row r="20" spans="1:8" x14ac:dyDescent="0.25">
      <c r="A20" s="6">
        <v>1</v>
      </c>
      <c r="B20" s="4" t="s">
        <v>42</v>
      </c>
      <c r="C20" s="340">
        <v>320</v>
      </c>
      <c r="D20" s="3">
        <v>890</v>
      </c>
      <c r="E20" s="341">
        <v>10</v>
      </c>
      <c r="F20" s="3">
        <f t="shared" si="0"/>
        <v>28</v>
      </c>
      <c r="G20" s="3">
        <f t="shared" si="1"/>
        <v>8900</v>
      </c>
    </row>
    <row r="21" spans="1:8" x14ac:dyDescent="0.25">
      <c r="A21" s="6">
        <v>1</v>
      </c>
      <c r="B21" s="4" t="s">
        <v>27</v>
      </c>
      <c r="C21" s="340">
        <v>310</v>
      </c>
      <c r="D21" s="3">
        <v>4862</v>
      </c>
      <c r="E21" s="648">
        <v>6.5</v>
      </c>
      <c r="F21" s="3">
        <f t="shared" si="0"/>
        <v>102</v>
      </c>
      <c r="G21" s="3">
        <f t="shared" si="1"/>
        <v>31603</v>
      </c>
    </row>
    <row r="22" spans="1:8" x14ac:dyDescent="0.25">
      <c r="A22" s="6">
        <v>1</v>
      </c>
      <c r="B22" s="71"/>
      <c r="C22" s="2"/>
      <c r="D22" s="3"/>
      <c r="E22" s="648"/>
      <c r="F22" s="3"/>
      <c r="G22" s="3"/>
    </row>
    <row r="23" spans="1:8" s="24" customFormat="1" ht="15.75" customHeight="1" x14ac:dyDescent="0.25">
      <c r="A23" s="6">
        <v>1</v>
      </c>
      <c r="B23" s="618" t="s">
        <v>5</v>
      </c>
      <c r="C23" s="417"/>
      <c r="D23" s="22">
        <f>SUM(D10:D22)</f>
        <v>12194</v>
      </c>
      <c r="E23" s="21">
        <f>G23/D23</f>
        <v>8.8670657700508446</v>
      </c>
      <c r="F23" s="22">
        <f>SUM(F10:F22)</f>
        <v>329</v>
      </c>
      <c r="G23" s="22">
        <f>SUM(G10:G22)</f>
        <v>108125</v>
      </c>
      <c r="H23" s="408"/>
    </row>
    <row r="24" spans="1:8" s="24" customFormat="1" ht="16.5" customHeight="1" x14ac:dyDescent="0.25">
      <c r="A24" s="6">
        <v>1</v>
      </c>
      <c r="B24" s="4"/>
      <c r="C24" s="5"/>
      <c r="D24" s="17"/>
      <c r="E24" s="18"/>
      <c r="F24" s="3"/>
      <c r="G24" s="3"/>
    </row>
    <row r="25" spans="1:8" s="58" customFormat="1" ht="18.75" customHeight="1" x14ac:dyDescent="0.25">
      <c r="A25" s="6">
        <v>1</v>
      </c>
      <c r="B25" s="25" t="s">
        <v>227</v>
      </c>
      <c r="C25" s="25"/>
      <c r="D25" s="89"/>
      <c r="E25" s="57"/>
      <c r="F25" s="57"/>
      <c r="G25" s="57"/>
    </row>
    <row r="26" spans="1:8" s="58" customFormat="1" x14ac:dyDescent="0.25">
      <c r="A26" s="6">
        <v>1</v>
      </c>
      <c r="B26" s="27" t="s">
        <v>123</v>
      </c>
      <c r="C26" s="59"/>
      <c r="D26" s="57">
        <f>SUM(D28,D29,D30,D31)+D27/2.7</f>
        <v>32019.037037037036</v>
      </c>
      <c r="E26" s="57"/>
      <c r="F26" s="57"/>
      <c r="G26" s="57"/>
    </row>
    <row r="27" spans="1:8" s="58" customFormat="1" x14ac:dyDescent="0.25">
      <c r="A27" s="6">
        <v>1</v>
      </c>
      <c r="B27" s="27" t="s">
        <v>327</v>
      </c>
      <c r="C27" s="30"/>
      <c r="D27" s="3">
        <v>154</v>
      </c>
      <c r="E27" s="30"/>
      <c r="F27" s="30"/>
      <c r="G27" s="30"/>
    </row>
    <row r="28" spans="1:8" s="58" customFormat="1" x14ac:dyDescent="0.25">
      <c r="A28" s="6">
        <v>1</v>
      </c>
      <c r="B28" s="60" t="s">
        <v>228</v>
      </c>
      <c r="C28" s="59"/>
      <c r="D28" s="57">
        <v>12500</v>
      </c>
      <c r="E28" s="57"/>
      <c r="F28" s="57"/>
      <c r="G28" s="57"/>
    </row>
    <row r="29" spans="1:8" s="58" customFormat="1" ht="17.25" customHeight="1" x14ac:dyDescent="0.25">
      <c r="A29" s="6">
        <v>1</v>
      </c>
      <c r="B29" s="60" t="s">
        <v>229</v>
      </c>
      <c r="C29" s="59"/>
      <c r="D29" s="3">
        <v>762</v>
      </c>
      <c r="E29" s="57"/>
      <c r="F29" s="57"/>
      <c r="G29" s="57"/>
    </row>
    <row r="30" spans="1:8" s="58" customFormat="1" ht="30" x14ac:dyDescent="0.25">
      <c r="A30" s="6">
        <v>1</v>
      </c>
      <c r="B30" s="60" t="s">
        <v>230</v>
      </c>
      <c r="C30" s="59"/>
      <c r="D30" s="3">
        <v>700</v>
      </c>
      <c r="E30" s="57"/>
      <c r="F30" s="57"/>
      <c r="G30" s="57"/>
    </row>
    <row r="31" spans="1:8" s="58" customFormat="1" x14ac:dyDescent="0.25">
      <c r="A31" s="6">
        <v>1</v>
      </c>
      <c r="B31" s="27" t="s">
        <v>231</v>
      </c>
      <c r="C31" s="59"/>
      <c r="D31" s="3">
        <v>18000</v>
      </c>
      <c r="E31" s="57"/>
      <c r="F31" s="57"/>
      <c r="G31" s="57"/>
    </row>
    <row r="32" spans="1:8" s="58" customFormat="1" ht="45" x14ac:dyDescent="0.25">
      <c r="A32" s="6">
        <v>1</v>
      </c>
      <c r="B32" s="27" t="s">
        <v>326</v>
      </c>
      <c r="C32" s="59"/>
      <c r="D32" s="17">
        <v>5137</v>
      </c>
      <c r="E32" s="57"/>
      <c r="F32" s="57"/>
      <c r="G32" s="57"/>
      <c r="H32" s="90"/>
    </row>
    <row r="33" spans="1:7" s="24" customFormat="1" x14ac:dyDescent="0.25">
      <c r="A33" s="6">
        <v>1</v>
      </c>
      <c r="B33" s="28" t="s">
        <v>121</v>
      </c>
      <c r="C33" s="26"/>
      <c r="D33" s="3">
        <f>D34+D35</f>
        <v>74349.529411764699</v>
      </c>
      <c r="E33" s="3"/>
      <c r="F33" s="3"/>
      <c r="G33" s="3"/>
    </row>
    <row r="34" spans="1:7" s="24" customFormat="1" x14ac:dyDescent="0.25">
      <c r="A34" s="6">
        <v>1</v>
      </c>
      <c r="B34" s="28" t="s">
        <v>298</v>
      </c>
      <c r="C34" s="56"/>
      <c r="D34" s="3">
        <v>73526</v>
      </c>
      <c r="E34" s="3"/>
      <c r="F34" s="3"/>
      <c r="G34" s="3"/>
    </row>
    <row r="35" spans="1:7" s="24" customFormat="1" x14ac:dyDescent="0.25">
      <c r="A35" s="6">
        <v>1</v>
      </c>
      <c r="B35" s="28" t="s">
        <v>300</v>
      </c>
      <c r="C35" s="56"/>
      <c r="D35" s="17">
        <f>D36/8.5</f>
        <v>823.52941176470586</v>
      </c>
      <c r="E35" s="3"/>
      <c r="F35" s="3"/>
      <c r="G35" s="3"/>
    </row>
    <row r="36" spans="1:7" s="58" customFormat="1" x14ac:dyDescent="0.25">
      <c r="A36" s="6">
        <v>1</v>
      </c>
      <c r="B36" s="55" t="s">
        <v>299</v>
      </c>
      <c r="C36" s="490"/>
      <c r="D36" s="3">
        <v>7000</v>
      </c>
      <c r="E36" s="57"/>
      <c r="F36" s="57"/>
      <c r="G36" s="57"/>
    </row>
    <row r="37" spans="1:7" s="58" customFormat="1" ht="15.75" customHeight="1" x14ac:dyDescent="0.25">
      <c r="A37" s="6">
        <v>1</v>
      </c>
      <c r="B37" s="61" t="s">
        <v>232</v>
      </c>
      <c r="C37" s="62"/>
      <c r="D37" s="59">
        <f>D26+ROUND(D34*3.2,0)+D36/3.9</f>
        <v>269096.90883190883</v>
      </c>
      <c r="E37" s="63"/>
      <c r="F37" s="63"/>
      <c r="G37" s="63"/>
    </row>
    <row r="38" spans="1:7" s="58" customFormat="1" ht="15.75" customHeight="1" x14ac:dyDescent="0.25">
      <c r="A38" s="6">
        <v>1</v>
      </c>
      <c r="B38" s="25" t="s">
        <v>163</v>
      </c>
      <c r="C38" s="26"/>
      <c r="D38" s="3"/>
      <c r="E38" s="63"/>
      <c r="F38" s="63"/>
      <c r="G38" s="63"/>
    </row>
    <row r="39" spans="1:7" s="58" customFormat="1" ht="15.75" customHeight="1" x14ac:dyDescent="0.25">
      <c r="A39" s="6">
        <v>1</v>
      </c>
      <c r="B39" s="27" t="s">
        <v>123</v>
      </c>
      <c r="C39" s="26"/>
      <c r="D39" s="3">
        <f>SUM(D40,D41,D48,D54,D55,D56)</f>
        <v>83534.999999928448</v>
      </c>
      <c r="E39" s="63"/>
      <c r="F39" s="63"/>
      <c r="G39" s="63"/>
    </row>
    <row r="40" spans="1:7" s="58" customFormat="1" ht="15.75" customHeight="1" x14ac:dyDescent="0.25">
      <c r="A40" s="6">
        <v>1</v>
      </c>
      <c r="B40" s="27" t="s">
        <v>228</v>
      </c>
      <c r="C40" s="26"/>
      <c r="D40" s="3"/>
      <c r="E40" s="63"/>
      <c r="F40" s="63"/>
      <c r="G40" s="63"/>
    </row>
    <row r="41" spans="1:7" s="58" customFormat="1" ht="15.75" customHeight="1" x14ac:dyDescent="0.25">
      <c r="A41" s="6">
        <v>1</v>
      </c>
      <c r="B41" s="60" t="s">
        <v>233</v>
      </c>
      <c r="C41" s="26"/>
      <c r="D41" s="3">
        <f>D42+D43+D44+D46</f>
        <v>15957</v>
      </c>
      <c r="E41" s="63"/>
      <c r="F41" s="63"/>
      <c r="G41" s="63"/>
    </row>
    <row r="42" spans="1:7" s="58" customFormat="1" ht="19.5" customHeight="1" x14ac:dyDescent="0.25">
      <c r="A42" s="6">
        <v>1</v>
      </c>
      <c r="B42" s="64" t="s">
        <v>234</v>
      </c>
      <c r="C42" s="26"/>
      <c r="D42" s="57">
        <v>10153</v>
      </c>
      <c r="E42" s="63"/>
      <c r="F42" s="63"/>
      <c r="G42" s="63"/>
    </row>
    <row r="43" spans="1:7" s="58" customFormat="1" ht="15.75" customHeight="1" x14ac:dyDescent="0.25">
      <c r="A43" s="6">
        <v>1</v>
      </c>
      <c r="B43" s="64" t="s">
        <v>235</v>
      </c>
      <c r="C43" s="26"/>
      <c r="D43" s="57">
        <v>3046</v>
      </c>
      <c r="E43" s="63"/>
      <c r="F43" s="63"/>
      <c r="G43" s="63"/>
    </row>
    <row r="44" spans="1:7" s="58" customFormat="1" ht="30.75" customHeight="1" x14ac:dyDescent="0.25">
      <c r="A44" s="6">
        <v>1</v>
      </c>
      <c r="B44" s="64" t="s">
        <v>236</v>
      </c>
      <c r="C44" s="26"/>
      <c r="D44" s="57">
        <v>411</v>
      </c>
      <c r="E44" s="63"/>
      <c r="F44" s="63"/>
      <c r="G44" s="63"/>
    </row>
    <row r="45" spans="1:7" s="58" customFormat="1" x14ac:dyDescent="0.25">
      <c r="A45" s="6">
        <v>1</v>
      </c>
      <c r="B45" s="64" t="s">
        <v>237</v>
      </c>
      <c r="C45" s="26"/>
      <c r="D45" s="57">
        <v>65</v>
      </c>
      <c r="E45" s="63"/>
      <c r="F45" s="63"/>
      <c r="G45" s="63"/>
    </row>
    <row r="46" spans="1:7" s="58" customFormat="1" ht="30" x14ac:dyDescent="0.25">
      <c r="A46" s="6">
        <v>1</v>
      </c>
      <c r="B46" s="64" t="s">
        <v>238</v>
      </c>
      <c r="C46" s="26"/>
      <c r="D46" s="57">
        <v>2347</v>
      </c>
      <c r="E46" s="63"/>
      <c r="F46" s="63"/>
      <c r="G46" s="63"/>
    </row>
    <row r="47" spans="1:7" s="58" customFormat="1" x14ac:dyDescent="0.25">
      <c r="A47" s="6">
        <v>1</v>
      </c>
      <c r="B47" s="64" t="s">
        <v>237</v>
      </c>
      <c r="C47" s="26"/>
      <c r="D47" s="91">
        <v>261</v>
      </c>
      <c r="E47" s="63"/>
      <c r="F47" s="63"/>
      <c r="G47" s="63"/>
    </row>
    <row r="48" spans="1:7" s="58" customFormat="1" ht="30" customHeight="1" x14ac:dyDescent="0.25">
      <c r="A48" s="6">
        <v>1</v>
      </c>
      <c r="B48" s="60" t="s">
        <v>239</v>
      </c>
      <c r="C48" s="26"/>
      <c r="D48" s="3">
        <f>SUM(D49,D50,D52)</f>
        <v>67040.999999928448</v>
      </c>
      <c r="E48" s="63"/>
      <c r="F48" s="63"/>
      <c r="G48" s="63"/>
    </row>
    <row r="49" spans="1:7" s="58" customFormat="1" ht="30" x14ac:dyDescent="0.25">
      <c r="A49" s="6">
        <v>1</v>
      </c>
      <c r="B49" s="64" t="s">
        <v>240</v>
      </c>
      <c r="C49" s="26"/>
      <c r="D49" s="3">
        <v>1700</v>
      </c>
      <c r="E49" s="63"/>
      <c r="F49" s="63"/>
      <c r="G49" s="63"/>
    </row>
    <row r="50" spans="1:7" s="58" customFormat="1" ht="45" x14ac:dyDescent="0.25">
      <c r="A50" s="6">
        <v>1</v>
      </c>
      <c r="B50" s="64" t="s">
        <v>241</v>
      </c>
      <c r="C50" s="26"/>
      <c r="D50" s="53">
        <v>63747.99999993376</v>
      </c>
      <c r="E50" s="63"/>
      <c r="F50" s="63"/>
      <c r="G50" s="63"/>
    </row>
    <row r="51" spans="1:7" s="58" customFormat="1" x14ac:dyDescent="0.25">
      <c r="A51" s="6">
        <v>1</v>
      </c>
      <c r="B51" s="64" t="s">
        <v>237</v>
      </c>
      <c r="C51" s="26"/>
      <c r="D51" s="53">
        <v>15043</v>
      </c>
      <c r="E51" s="63"/>
      <c r="F51" s="63"/>
      <c r="G51" s="63"/>
    </row>
    <row r="52" spans="1:7" s="58" customFormat="1" ht="45" x14ac:dyDescent="0.25">
      <c r="A52" s="6">
        <v>1</v>
      </c>
      <c r="B52" s="64" t="s">
        <v>242</v>
      </c>
      <c r="C52" s="26"/>
      <c r="D52" s="53">
        <v>1592.9999999946899</v>
      </c>
      <c r="E52" s="63"/>
      <c r="F52" s="63"/>
      <c r="G52" s="63"/>
    </row>
    <row r="53" spans="1:7" s="58" customFormat="1" x14ac:dyDescent="0.25">
      <c r="A53" s="6">
        <v>1</v>
      </c>
      <c r="B53" s="64" t="s">
        <v>237</v>
      </c>
      <c r="C53" s="26"/>
      <c r="D53" s="53">
        <v>1239</v>
      </c>
      <c r="E53" s="63"/>
      <c r="F53" s="63"/>
      <c r="G53" s="63"/>
    </row>
    <row r="54" spans="1:7" s="58" customFormat="1" ht="31.5" customHeight="1" x14ac:dyDescent="0.25">
      <c r="A54" s="6">
        <v>1</v>
      </c>
      <c r="B54" s="60" t="s">
        <v>243</v>
      </c>
      <c r="C54" s="26"/>
      <c r="D54" s="3"/>
      <c r="E54" s="63"/>
      <c r="F54" s="63"/>
      <c r="G54" s="63"/>
    </row>
    <row r="55" spans="1:7" s="58" customFormat="1" ht="15.75" customHeight="1" x14ac:dyDescent="0.25">
      <c r="A55" s="6">
        <v>1</v>
      </c>
      <c r="B55" s="60" t="s">
        <v>244</v>
      </c>
      <c r="C55" s="26"/>
      <c r="D55" s="3"/>
      <c r="E55" s="63"/>
      <c r="F55" s="63"/>
      <c r="G55" s="63"/>
    </row>
    <row r="56" spans="1:7" s="58" customFormat="1" ht="15.75" customHeight="1" x14ac:dyDescent="0.25">
      <c r="A56" s="6">
        <v>1</v>
      </c>
      <c r="B56" s="27" t="s">
        <v>245</v>
      </c>
      <c r="C56" s="26"/>
      <c r="D56" s="3">
        <v>537</v>
      </c>
      <c r="E56" s="63"/>
      <c r="F56" s="63"/>
      <c r="G56" s="63"/>
    </row>
    <row r="57" spans="1:7" s="58" customFormat="1" x14ac:dyDescent="0.25">
      <c r="A57" s="6">
        <v>1</v>
      </c>
      <c r="B57" s="28" t="s">
        <v>121</v>
      </c>
      <c r="C57" s="59"/>
      <c r="D57" s="57">
        <v>650</v>
      </c>
      <c r="E57" s="63"/>
      <c r="F57" s="63"/>
      <c r="G57" s="63"/>
    </row>
    <row r="58" spans="1:7" s="58" customFormat="1" x14ac:dyDescent="0.25">
      <c r="A58" s="6">
        <v>1</v>
      </c>
      <c r="B58" s="55" t="s">
        <v>160</v>
      </c>
      <c r="C58" s="59"/>
      <c r="D58" s="91"/>
      <c r="E58" s="63"/>
      <c r="F58" s="63"/>
      <c r="G58" s="63"/>
    </row>
    <row r="59" spans="1:7" s="24" customFormat="1" ht="30" x14ac:dyDescent="0.25">
      <c r="A59" s="6">
        <v>1</v>
      </c>
      <c r="B59" s="28" t="s">
        <v>122</v>
      </c>
      <c r="C59" s="56"/>
      <c r="D59" s="3">
        <f>26486-D61</f>
        <v>23625</v>
      </c>
      <c r="E59" s="3"/>
      <c r="F59" s="3"/>
      <c r="G59" s="3"/>
    </row>
    <row r="60" spans="1:7" s="58" customFormat="1" ht="15.75" customHeight="1" x14ac:dyDescent="0.25">
      <c r="A60" s="6">
        <v>1</v>
      </c>
      <c r="B60" s="28" t="s">
        <v>246</v>
      </c>
      <c r="C60" s="26"/>
      <c r="D60" s="3"/>
      <c r="E60" s="63"/>
      <c r="F60" s="63"/>
      <c r="G60" s="63"/>
    </row>
    <row r="61" spans="1:7" s="58" customFormat="1" ht="45" x14ac:dyDescent="0.25">
      <c r="A61" s="6">
        <v>1</v>
      </c>
      <c r="B61" s="28" t="s">
        <v>339</v>
      </c>
      <c r="C61" s="26"/>
      <c r="D61" s="3">
        <v>2861</v>
      </c>
      <c r="E61" s="63"/>
      <c r="F61" s="63"/>
      <c r="G61" s="63"/>
    </row>
    <row r="62" spans="1:7" s="58" customFormat="1" x14ac:dyDescent="0.25">
      <c r="A62" s="6">
        <v>1</v>
      </c>
      <c r="B62" s="66" t="s">
        <v>162</v>
      </c>
      <c r="C62" s="26"/>
      <c r="D62" s="22">
        <f>D39+ROUND(D57*3.2,0)+D59+D61</f>
        <v>112100.99999992845</v>
      </c>
      <c r="E62" s="63"/>
      <c r="F62" s="63"/>
      <c r="G62" s="63"/>
    </row>
    <row r="63" spans="1:7" s="58" customFormat="1" x14ac:dyDescent="0.25">
      <c r="A63" s="6">
        <v>1</v>
      </c>
      <c r="B63" s="67" t="s">
        <v>161</v>
      </c>
      <c r="C63" s="26"/>
      <c r="D63" s="22">
        <f>SUM(D37,D62)</f>
        <v>381197.9088318373</v>
      </c>
      <c r="E63" s="63"/>
      <c r="F63" s="63"/>
      <c r="G63" s="63"/>
    </row>
    <row r="64" spans="1:7" s="58" customFormat="1" x14ac:dyDescent="0.25">
      <c r="A64" s="6">
        <v>1</v>
      </c>
      <c r="B64" s="365" t="s">
        <v>124</v>
      </c>
      <c r="C64" s="26"/>
      <c r="D64" s="335">
        <f>SUM(D65:D67)</f>
        <v>3708</v>
      </c>
      <c r="E64" s="586"/>
      <c r="F64" s="586"/>
      <c r="G64" s="586"/>
    </row>
    <row r="65" spans="1:72" s="58" customFormat="1" ht="45" x14ac:dyDescent="0.25">
      <c r="A65" s="6">
        <v>1</v>
      </c>
      <c r="B65" s="372" t="s">
        <v>370</v>
      </c>
      <c r="C65" s="26"/>
      <c r="D65" s="3">
        <v>2523</v>
      </c>
      <c r="E65" s="586"/>
      <c r="F65" s="586"/>
      <c r="G65" s="586"/>
    </row>
    <row r="66" spans="1:72" s="58" customFormat="1" x14ac:dyDescent="0.25">
      <c r="A66" s="6">
        <v>1</v>
      </c>
      <c r="B66" s="27" t="s">
        <v>19</v>
      </c>
      <c r="C66" s="26"/>
      <c r="D66" s="3">
        <v>1065</v>
      </c>
      <c r="E66" s="586"/>
      <c r="F66" s="586"/>
      <c r="G66" s="586"/>
    </row>
    <row r="67" spans="1:72" s="58" customFormat="1" ht="30" x14ac:dyDescent="0.25">
      <c r="A67" s="6">
        <v>1</v>
      </c>
      <c r="B67" s="95" t="s">
        <v>272</v>
      </c>
      <c r="C67" s="26"/>
      <c r="D67" s="3">
        <v>120</v>
      </c>
      <c r="E67" s="586"/>
      <c r="F67" s="586"/>
      <c r="G67" s="586"/>
    </row>
    <row r="68" spans="1:72" s="24" customFormat="1" ht="18" customHeight="1" x14ac:dyDescent="0.25">
      <c r="A68" s="6">
        <v>1</v>
      </c>
      <c r="B68" s="43" t="s">
        <v>7</v>
      </c>
      <c r="C68" s="417"/>
      <c r="D68" s="3"/>
      <c r="E68" s="3"/>
      <c r="F68" s="3"/>
      <c r="G68" s="3"/>
    </row>
    <row r="69" spans="1:72" s="24" customFormat="1" ht="18" customHeight="1" x14ac:dyDescent="0.25">
      <c r="A69" s="6">
        <v>1</v>
      </c>
      <c r="B69" s="54" t="s">
        <v>145</v>
      </c>
      <c r="C69" s="417"/>
      <c r="D69" s="3"/>
      <c r="E69" s="3"/>
      <c r="F69" s="3"/>
      <c r="G69" s="3"/>
    </row>
    <row r="70" spans="1:72" s="24" customFormat="1" ht="18" customHeight="1" x14ac:dyDescent="0.25">
      <c r="A70" s="6">
        <v>1</v>
      </c>
      <c r="B70" s="32" t="s">
        <v>37</v>
      </c>
      <c r="C70" s="340">
        <v>300</v>
      </c>
      <c r="D70" s="3"/>
      <c r="E70" s="341">
        <v>11</v>
      </c>
      <c r="F70" s="3">
        <f>ROUND(G70/C70,0)</f>
        <v>0</v>
      </c>
      <c r="G70" s="3">
        <f>ROUND(D70*E70,0)</f>
        <v>0</v>
      </c>
    </row>
    <row r="71" spans="1:72" s="24" customFormat="1" ht="18" customHeight="1" x14ac:dyDescent="0.25">
      <c r="A71" s="6">
        <v>1</v>
      </c>
      <c r="B71" s="32" t="s">
        <v>75</v>
      </c>
      <c r="C71" s="340">
        <v>300</v>
      </c>
      <c r="D71" s="3"/>
      <c r="E71" s="341">
        <v>9</v>
      </c>
      <c r="F71" s="3">
        <f>ROUND(G71/C71,0)</f>
        <v>0</v>
      </c>
      <c r="G71" s="3">
        <f>ROUND(D71*E71,0)</f>
        <v>0</v>
      </c>
    </row>
    <row r="72" spans="1:72" s="24" customFormat="1" ht="18" customHeight="1" x14ac:dyDescent="0.25">
      <c r="A72" s="6">
        <v>1</v>
      </c>
      <c r="B72" s="43" t="s">
        <v>9</v>
      </c>
      <c r="C72" s="340"/>
      <c r="D72" s="22">
        <f>D70+D71</f>
        <v>0</v>
      </c>
      <c r="E72" s="21" t="e">
        <f>G72/D72</f>
        <v>#DIV/0!</v>
      </c>
      <c r="F72" s="22">
        <f>F70+F71</f>
        <v>0</v>
      </c>
      <c r="G72" s="22">
        <f>G70+G71</f>
        <v>0</v>
      </c>
    </row>
    <row r="73" spans="1:72" s="24" customFormat="1" ht="18" customHeight="1" x14ac:dyDescent="0.25">
      <c r="A73" s="6">
        <v>1</v>
      </c>
      <c r="B73" s="54" t="s">
        <v>77</v>
      </c>
      <c r="C73" s="340"/>
      <c r="D73" s="44"/>
      <c r="E73" s="50"/>
      <c r="F73" s="44"/>
      <c r="G73" s="44"/>
    </row>
    <row r="74" spans="1:72" s="24" customFormat="1" ht="16.5" customHeight="1" x14ac:dyDescent="0.25">
      <c r="A74" s="6">
        <v>1</v>
      </c>
      <c r="B74" s="33" t="s">
        <v>37</v>
      </c>
      <c r="C74" s="340">
        <v>240</v>
      </c>
      <c r="D74" s="3">
        <v>15</v>
      </c>
      <c r="E74" s="341">
        <v>8</v>
      </c>
      <c r="F74" s="3">
        <f>ROUND(G74/C74,0)</f>
        <v>1</v>
      </c>
      <c r="G74" s="3">
        <f>ROUND(D74*E74,0)</f>
        <v>120</v>
      </c>
    </row>
    <row r="75" spans="1:72" s="24" customFormat="1" ht="16.5" customHeight="1" x14ac:dyDescent="0.25">
      <c r="A75" s="6">
        <v>1</v>
      </c>
      <c r="B75" s="33" t="s">
        <v>22</v>
      </c>
      <c r="C75" s="340">
        <v>240</v>
      </c>
      <c r="D75" s="3">
        <v>961</v>
      </c>
      <c r="E75" s="341">
        <v>8</v>
      </c>
      <c r="F75" s="3">
        <f t="shared" ref="F75:F77" si="2">ROUND(G75/C75,0)</f>
        <v>32</v>
      </c>
      <c r="G75" s="3">
        <f t="shared" ref="G75:G77" si="3">ROUND(D75*E75,0)</f>
        <v>7688</v>
      </c>
    </row>
    <row r="76" spans="1:72" s="24" customFormat="1" ht="16.5" customHeight="1" x14ac:dyDescent="0.25">
      <c r="A76" s="6">
        <v>1</v>
      </c>
      <c r="B76" s="33" t="s">
        <v>14</v>
      </c>
      <c r="C76" s="340">
        <v>240</v>
      </c>
      <c r="D76" s="3">
        <v>150</v>
      </c>
      <c r="E76" s="341">
        <v>8</v>
      </c>
      <c r="F76" s="3">
        <f t="shared" si="2"/>
        <v>5</v>
      </c>
      <c r="G76" s="3">
        <f t="shared" si="3"/>
        <v>1200</v>
      </c>
    </row>
    <row r="77" spans="1:72" s="24" customFormat="1" ht="16.5" customHeight="1" x14ac:dyDescent="0.25">
      <c r="A77" s="6">
        <v>1</v>
      </c>
      <c r="B77" s="33" t="s">
        <v>39</v>
      </c>
      <c r="C77" s="340">
        <v>240</v>
      </c>
      <c r="D77" s="3">
        <v>679</v>
      </c>
      <c r="E77" s="341">
        <v>8</v>
      </c>
      <c r="F77" s="3">
        <f t="shared" si="2"/>
        <v>23</v>
      </c>
      <c r="G77" s="3">
        <f t="shared" si="3"/>
        <v>5432</v>
      </c>
    </row>
    <row r="78" spans="1:72" s="24" customFormat="1" ht="16.5" customHeight="1" x14ac:dyDescent="0.25">
      <c r="A78" s="6">
        <v>1</v>
      </c>
      <c r="B78" s="117" t="s">
        <v>147</v>
      </c>
      <c r="C78" s="649"/>
      <c r="D78" s="44">
        <f>SUM(D74:D77)</f>
        <v>1805</v>
      </c>
      <c r="E78" s="650">
        <f t="shared" ref="E78" si="4">E74</f>
        <v>8</v>
      </c>
      <c r="F78" s="44">
        <f t="shared" ref="F78:G78" si="5">SUM(F74:F77)</f>
        <v>61</v>
      </c>
      <c r="G78" s="44">
        <f t="shared" si="5"/>
        <v>14440</v>
      </c>
    </row>
    <row r="79" spans="1:72" ht="18.75" customHeight="1" x14ac:dyDescent="0.25">
      <c r="A79" s="6">
        <v>1</v>
      </c>
      <c r="B79" s="346" t="s">
        <v>118</v>
      </c>
      <c r="C79" s="37"/>
      <c r="D79" s="22">
        <f>D72+D78</f>
        <v>1805</v>
      </c>
      <c r="E79" s="21">
        <f>G79/D79</f>
        <v>8</v>
      </c>
      <c r="F79" s="22">
        <f>F72+F78</f>
        <v>61</v>
      </c>
      <c r="G79" s="22">
        <f>G72+G78</f>
        <v>14440</v>
      </c>
    </row>
    <row r="80" spans="1:72" s="654" customFormat="1" ht="16.5" customHeight="1" thickBot="1" x14ac:dyDescent="0.3">
      <c r="A80" s="6">
        <v>1</v>
      </c>
      <c r="B80" s="347" t="s">
        <v>10</v>
      </c>
      <c r="C80" s="651"/>
      <c r="D80" s="652"/>
      <c r="E80" s="651"/>
      <c r="F80" s="651"/>
      <c r="G80" s="651"/>
      <c r="H80" s="653"/>
      <c r="I80" s="653"/>
      <c r="J80" s="653"/>
      <c r="K80" s="653"/>
      <c r="L80" s="653"/>
      <c r="M80" s="653"/>
      <c r="N80" s="653"/>
      <c r="O80" s="653"/>
      <c r="P80" s="653"/>
      <c r="Q80" s="653"/>
      <c r="R80" s="653"/>
      <c r="S80" s="653"/>
      <c r="T80" s="653"/>
      <c r="U80" s="653"/>
      <c r="V80" s="653"/>
      <c r="W80" s="653"/>
      <c r="X80" s="653"/>
      <c r="Y80" s="653"/>
      <c r="Z80" s="653"/>
      <c r="AA80" s="653"/>
      <c r="AB80" s="653"/>
      <c r="AC80" s="653"/>
      <c r="AD80" s="653"/>
      <c r="AE80" s="653"/>
      <c r="AF80" s="653"/>
      <c r="AG80" s="653"/>
      <c r="AH80" s="653"/>
      <c r="AI80" s="653"/>
      <c r="AJ80" s="653"/>
      <c r="AK80" s="653"/>
      <c r="AL80" s="653"/>
      <c r="AM80" s="653"/>
      <c r="AN80" s="653"/>
      <c r="AO80" s="653"/>
      <c r="AP80" s="653"/>
      <c r="AQ80" s="653"/>
      <c r="AR80" s="653"/>
      <c r="AS80" s="653"/>
      <c r="AT80" s="653"/>
      <c r="AU80" s="653"/>
      <c r="AV80" s="653"/>
      <c r="AW80" s="653"/>
      <c r="AX80" s="653"/>
      <c r="AY80" s="653"/>
      <c r="AZ80" s="653"/>
      <c r="BA80" s="653"/>
      <c r="BB80" s="653"/>
      <c r="BC80" s="653"/>
      <c r="BD80" s="653"/>
      <c r="BE80" s="653"/>
      <c r="BF80" s="653"/>
      <c r="BG80" s="653"/>
      <c r="BH80" s="653"/>
      <c r="BI80" s="653"/>
      <c r="BJ80" s="653"/>
      <c r="BK80" s="653"/>
      <c r="BL80" s="653"/>
      <c r="BM80" s="653"/>
      <c r="BN80" s="653"/>
      <c r="BO80" s="653"/>
      <c r="BP80" s="653"/>
      <c r="BQ80" s="653"/>
      <c r="BR80" s="653"/>
      <c r="BS80" s="653"/>
      <c r="BT80" s="653"/>
    </row>
    <row r="81" spans="1:8" ht="21" customHeight="1" x14ac:dyDescent="0.25">
      <c r="A81" s="6">
        <v>1</v>
      </c>
      <c r="B81" s="655" t="s">
        <v>89</v>
      </c>
      <c r="C81" s="656"/>
      <c r="D81" s="569"/>
      <c r="E81" s="3"/>
      <c r="F81" s="3"/>
      <c r="G81" s="3"/>
    </row>
    <row r="82" spans="1:8" x14ac:dyDescent="0.25">
      <c r="A82" s="6">
        <v>1</v>
      </c>
      <c r="B82" s="378" t="s">
        <v>4</v>
      </c>
      <c r="C82" s="657"/>
      <c r="D82" s="3"/>
      <c r="E82" s="3"/>
      <c r="F82" s="3"/>
      <c r="G82" s="3"/>
    </row>
    <row r="83" spans="1:8" x14ac:dyDescent="0.25">
      <c r="A83" s="6">
        <v>1</v>
      </c>
      <c r="B83" s="4" t="s">
        <v>37</v>
      </c>
      <c r="C83" s="340">
        <v>340</v>
      </c>
      <c r="D83" s="658">
        <v>958</v>
      </c>
      <c r="E83" s="341">
        <v>10.5</v>
      </c>
      <c r="F83" s="3">
        <f>ROUND(G83/C83,0)</f>
        <v>30</v>
      </c>
      <c r="G83" s="3">
        <f>ROUND(D83*E83,0)</f>
        <v>10059</v>
      </c>
    </row>
    <row r="84" spans="1:8" x14ac:dyDescent="0.25">
      <c r="A84" s="6">
        <v>1</v>
      </c>
      <c r="B84" s="4" t="s">
        <v>43</v>
      </c>
      <c r="C84" s="340">
        <v>340</v>
      </c>
      <c r="D84" s="658">
        <v>312</v>
      </c>
      <c r="E84" s="341">
        <v>10.5</v>
      </c>
      <c r="F84" s="3">
        <f>ROUND(G84/C84,0)</f>
        <v>10</v>
      </c>
      <c r="G84" s="3">
        <f>ROUND(D84*E84,0)</f>
        <v>3276</v>
      </c>
    </row>
    <row r="85" spans="1:8" x14ac:dyDescent="0.25">
      <c r="A85" s="6">
        <v>1</v>
      </c>
      <c r="B85" s="4" t="s">
        <v>39</v>
      </c>
      <c r="C85" s="340">
        <v>340</v>
      </c>
      <c r="D85" s="658">
        <v>623</v>
      </c>
      <c r="E85" s="341">
        <v>12</v>
      </c>
      <c r="F85" s="3">
        <f>ROUND(G85/C85,0)</f>
        <v>22</v>
      </c>
      <c r="G85" s="3">
        <f>ROUND(D85*E85,0)</f>
        <v>7476</v>
      </c>
    </row>
    <row r="86" spans="1:8" s="24" customFormat="1" x14ac:dyDescent="0.25">
      <c r="A86" s="6">
        <v>1</v>
      </c>
      <c r="B86" s="618" t="s">
        <v>5</v>
      </c>
      <c r="C86" s="417"/>
      <c r="D86" s="22">
        <f>D83+D84+D85</f>
        <v>1893</v>
      </c>
      <c r="E86" s="21">
        <f>G86/D86</f>
        <v>10.993660855784469</v>
      </c>
      <c r="F86" s="22">
        <f>F83+F84+F85</f>
        <v>62</v>
      </c>
      <c r="G86" s="22">
        <f>G83+G84+G85</f>
        <v>20811</v>
      </c>
    </row>
    <row r="87" spans="1:8" s="24" customFormat="1" ht="16.5" customHeight="1" x14ac:dyDescent="0.25">
      <c r="A87" s="6">
        <v>1</v>
      </c>
      <c r="B87" s="4"/>
      <c r="C87" s="5"/>
      <c r="D87" s="17"/>
      <c r="E87" s="18"/>
      <c r="F87" s="3"/>
      <c r="G87" s="3"/>
    </row>
    <row r="88" spans="1:8" s="58" customFormat="1" ht="18.75" customHeight="1" x14ac:dyDescent="0.25">
      <c r="A88" s="6">
        <v>1</v>
      </c>
      <c r="B88" s="25" t="s">
        <v>227</v>
      </c>
      <c r="C88" s="25"/>
      <c r="D88" s="89"/>
      <c r="E88" s="57"/>
      <c r="F88" s="57"/>
      <c r="G88" s="57"/>
    </row>
    <row r="89" spans="1:8" s="58" customFormat="1" x14ac:dyDescent="0.25">
      <c r="A89" s="6">
        <v>1</v>
      </c>
      <c r="B89" s="27" t="s">
        <v>123</v>
      </c>
      <c r="C89" s="59"/>
      <c r="D89" s="57">
        <f>SUM(D91,D92,D93,D94)+D90/2.7</f>
        <v>22891.111111111109</v>
      </c>
      <c r="E89" s="57"/>
      <c r="F89" s="57"/>
      <c r="G89" s="57"/>
    </row>
    <row r="90" spans="1:8" s="58" customFormat="1" x14ac:dyDescent="0.25">
      <c r="A90" s="6">
        <v>1</v>
      </c>
      <c r="B90" s="27" t="s">
        <v>327</v>
      </c>
      <c r="C90" s="30"/>
      <c r="D90" s="3">
        <v>300</v>
      </c>
      <c r="E90" s="30"/>
      <c r="F90" s="30"/>
      <c r="G90" s="30"/>
    </row>
    <row r="91" spans="1:8" s="58" customFormat="1" x14ac:dyDescent="0.25">
      <c r="A91" s="6">
        <v>1</v>
      </c>
      <c r="B91" s="60" t="s">
        <v>228</v>
      </c>
      <c r="C91" s="59"/>
      <c r="D91" s="57"/>
      <c r="E91" s="57"/>
      <c r="F91" s="57"/>
      <c r="G91" s="57"/>
    </row>
    <row r="92" spans="1:8" s="58" customFormat="1" ht="17.25" customHeight="1" x14ac:dyDescent="0.25">
      <c r="A92" s="6">
        <v>1</v>
      </c>
      <c r="B92" s="60" t="s">
        <v>229</v>
      </c>
      <c r="C92" s="59"/>
      <c r="D92" s="3">
        <v>11600</v>
      </c>
      <c r="E92" s="57"/>
      <c r="F92" s="57"/>
      <c r="G92" s="57"/>
    </row>
    <row r="93" spans="1:8" s="58" customFormat="1" ht="30" x14ac:dyDescent="0.25">
      <c r="A93" s="6">
        <v>1</v>
      </c>
      <c r="B93" s="60" t="s">
        <v>230</v>
      </c>
      <c r="C93" s="59"/>
      <c r="D93" s="3">
        <v>180</v>
      </c>
      <c r="E93" s="57"/>
      <c r="F93" s="57"/>
      <c r="G93" s="57"/>
    </row>
    <row r="94" spans="1:8" s="58" customFormat="1" x14ac:dyDescent="0.25">
      <c r="A94" s="6">
        <v>1</v>
      </c>
      <c r="B94" s="27" t="s">
        <v>231</v>
      </c>
      <c r="C94" s="59"/>
      <c r="D94" s="3">
        <v>11000</v>
      </c>
      <c r="E94" s="57"/>
      <c r="F94" s="57"/>
      <c r="G94" s="57"/>
    </row>
    <row r="95" spans="1:8" s="58" customFormat="1" ht="45" x14ac:dyDescent="0.25">
      <c r="A95" s="6">
        <v>1</v>
      </c>
      <c r="B95" s="27" t="s">
        <v>326</v>
      </c>
      <c r="C95" s="59"/>
      <c r="D95" s="17">
        <v>3117</v>
      </c>
      <c r="E95" s="57"/>
      <c r="F95" s="57"/>
      <c r="G95" s="57"/>
      <c r="H95" s="90"/>
    </row>
    <row r="96" spans="1:8" s="24" customFormat="1" x14ac:dyDescent="0.25">
      <c r="A96" s="6">
        <v>1</v>
      </c>
      <c r="B96" s="28" t="s">
        <v>121</v>
      </c>
      <c r="C96" s="26"/>
      <c r="D96" s="3">
        <f>D97+D98</f>
        <v>47770.294117647063</v>
      </c>
      <c r="E96" s="3"/>
      <c r="F96" s="3"/>
      <c r="G96" s="3"/>
      <c r="H96" s="659"/>
    </row>
    <row r="97" spans="1:7" s="24" customFormat="1" x14ac:dyDescent="0.25">
      <c r="A97" s="6">
        <v>1</v>
      </c>
      <c r="B97" s="28" t="s">
        <v>298</v>
      </c>
      <c r="C97" s="56"/>
      <c r="D97" s="3">
        <v>39535</v>
      </c>
      <c r="E97" s="3"/>
      <c r="F97" s="3"/>
      <c r="G97" s="3"/>
    </row>
    <row r="98" spans="1:7" s="24" customFormat="1" x14ac:dyDescent="0.25">
      <c r="A98" s="6">
        <v>1</v>
      </c>
      <c r="B98" s="28" t="s">
        <v>300</v>
      </c>
      <c r="C98" s="56"/>
      <c r="D98" s="17">
        <f>D99/8.5</f>
        <v>8235.2941176470595</v>
      </c>
      <c r="E98" s="3"/>
      <c r="F98" s="3"/>
      <c r="G98" s="3"/>
    </row>
    <row r="99" spans="1:7" s="58" customFormat="1" x14ac:dyDescent="0.25">
      <c r="A99" s="6">
        <v>1</v>
      </c>
      <c r="B99" s="55" t="s">
        <v>299</v>
      </c>
      <c r="C99" s="490"/>
      <c r="D99" s="3">
        <v>70000</v>
      </c>
      <c r="E99" s="57"/>
      <c r="F99" s="57"/>
      <c r="G99" s="57"/>
    </row>
    <row r="100" spans="1:7" s="58" customFormat="1" ht="15.75" customHeight="1" x14ac:dyDescent="0.25">
      <c r="A100" s="6">
        <v>1</v>
      </c>
      <c r="B100" s="61" t="s">
        <v>232</v>
      </c>
      <c r="C100" s="62"/>
      <c r="D100" s="59">
        <f>D89+ROUND(D97*3.2,0)+D99/3.9</f>
        <v>167351.82905982906</v>
      </c>
      <c r="E100" s="63"/>
      <c r="F100" s="63"/>
      <c r="G100" s="63"/>
    </row>
    <row r="101" spans="1:7" s="58" customFormat="1" ht="15.75" customHeight="1" x14ac:dyDescent="0.25">
      <c r="A101" s="6">
        <v>1</v>
      </c>
      <c r="B101" s="25" t="s">
        <v>163</v>
      </c>
      <c r="C101" s="26"/>
      <c r="D101" s="3"/>
      <c r="E101" s="63"/>
      <c r="F101" s="63"/>
      <c r="G101" s="63"/>
    </row>
    <row r="102" spans="1:7" s="58" customFormat="1" ht="15.75" customHeight="1" x14ac:dyDescent="0.25">
      <c r="A102" s="6">
        <v>1</v>
      </c>
      <c r="B102" s="27" t="s">
        <v>123</v>
      </c>
      <c r="C102" s="26"/>
      <c r="D102" s="3">
        <f>SUM(D103,D104,D111,D117,D118,D119)</f>
        <v>24399</v>
      </c>
      <c r="E102" s="63"/>
      <c r="F102" s="63"/>
      <c r="G102" s="63"/>
    </row>
    <row r="103" spans="1:7" s="58" customFormat="1" ht="15.75" customHeight="1" x14ac:dyDescent="0.25">
      <c r="A103" s="6">
        <v>1</v>
      </c>
      <c r="B103" s="27" t="s">
        <v>228</v>
      </c>
      <c r="C103" s="26"/>
      <c r="D103" s="3"/>
      <c r="E103" s="63"/>
      <c r="F103" s="63"/>
      <c r="G103" s="63"/>
    </row>
    <row r="104" spans="1:7" s="58" customFormat="1" ht="15.75" customHeight="1" x14ac:dyDescent="0.25">
      <c r="A104" s="6">
        <v>1</v>
      </c>
      <c r="B104" s="60" t="s">
        <v>233</v>
      </c>
      <c r="C104" s="26"/>
      <c r="D104" s="3">
        <f>D105+D106+D107+D109</f>
        <v>8134</v>
      </c>
      <c r="E104" s="63"/>
      <c r="F104" s="63"/>
      <c r="G104" s="63"/>
    </row>
    <row r="105" spans="1:7" s="58" customFormat="1" ht="19.5" customHeight="1" x14ac:dyDescent="0.25">
      <c r="A105" s="6">
        <v>1</v>
      </c>
      <c r="B105" s="64" t="s">
        <v>234</v>
      </c>
      <c r="C105" s="26"/>
      <c r="D105" s="57">
        <v>5833</v>
      </c>
      <c r="E105" s="63"/>
      <c r="F105" s="63"/>
      <c r="G105" s="63"/>
    </row>
    <row r="106" spans="1:7" s="58" customFormat="1" ht="15.75" customHeight="1" x14ac:dyDescent="0.25">
      <c r="A106" s="6">
        <v>1</v>
      </c>
      <c r="B106" s="64" t="s">
        <v>235</v>
      </c>
      <c r="C106" s="26"/>
      <c r="D106" s="57">
        <v>1750</v>
      </c>
      <c r="E106" s="63"/>
      <c r="F106" s="63"/>
      <c r="G106" s="63"/>
    </row>
    <row r="107" spans="1:7" s="58" customFormat="1" ht="30.75" customHeight="1" x14ac:dyDescent="0.25">
      <c r="A107" s="6">
        <v>1</v>
      </c>
      <c r="B107" s="64" t="s">
        <v>236</v>
      </c>
      <c r="C107" s="26"/>
      <c r="D107" s="57"/>
      <c r="E107" s="63"/>
      <c r="F107" s="63"/>
      <c r="G107" s="63"/>
    </row>
    <row r="108" spans="1:7" s="58" customFormat="1" x14ac:dyDescent="0.25">
      <c r="A108" s="6">
        <v>1</v>
      </c>
      <c r="B108" s="64" t="s">
        <v>237</v>
      </c>
      <c r="C108" s="26"/>
      <c r="D108" s="57"/>
      <c r="E108" s="63"/>
      <c r="F108" s="63"/>
      <c r="G108" s="63"/>
    </row>
    <row r="109" spans="1:7" s="58" customFormat="1" ht="30" x14ac:dyDescent="0.25">
      <c r="A109" s="6">
        <v>1</v>
      </c>
      <c r="B109" s="64" t="s">
        <v>238</v>
      </c>
      <c r="C109" s="26"/>
      <c r="D109" s="57">
        <v>551</v>
      </c>
      <c r="E109" s="63"/>
      <c r="F109" s="63"/>
      <c r="G109" s="63"/>
    </row>
    <row r="110" spans="1:7" s="58" customFormat="1" x14ac:dyDescent="0.25">
      <c r="A110" s="6">
        <v>1</v>
      </c>
      <c r="B110" s="64" t="s">
        <v>237</v>
      </c>
      <c r="C110" s="26"/>
      <c r="D110" s="91">
        <v>60</v>
      </c>
      <c r="E110" s="63"/>
      <c r="F110" s="63"/>
      <c r="G110" s="63"/>
    </row>
    <row r="111" spans="1:7" s="58" customFormat="1" ht="30" customHeight="1" x14ac:dyDescent="0.25">
      <c r="A111" s="6">
        <v>1</v>
      </c>
      <c r="B111" s="60" t="s">
        <v>239</v>
      </c>
      <c r="C111" s="26"/>
      <c r="D111" s="3">
        <f>SUM(D112,D113,D115)</f>
        <v>16265</v>
      </c>
      <c r="E111" s="63"/>
      <c r="F111" s="63"/>
      <c r="G111" s="63"/>
    </row>
    <row r="112" spans="1:7" s="58" customFormat="1" ht="30" x14ac:dyDescent="0.25">
      <c r="A112" s="6">
        <v>1</v>
      </c>
      <c r="B112" s="64" t="s">
        <v>240</v>
      </c>
      <c r="C112" s="26"/>
      <c r="D112" s="3">
        <v>1000</v>
      </c>
      <c r="E112" s="63"/>
      <c r="F112" s="63"/>
      <c r="G112" s="63"/>
    </row>
    <row r="113" spans="1:7" s="58" customFormat="1" ht="45" x14ac:dyDescent="0.25">
      <c r="A113" s="6">
        <v>1</v>
      </c>
      <c r="B113" s="64" t="s">
        <v>241</v>
      </c>
      <c r="C113" s="26"/>
      <c r="D113" s="53">
        <v>11631</v>
      </c>
      <c r="E113" s="63"/>
      <c r="F113" s="63"/>
      <c r="G113" s="63"/>
    </row>
    <row r="114" spans="1:7" s="58" customFormat="1" x14ac:dyDescent="0.25">
      <c r="A114" s="6">
        <v>1</v>
      </c>
      <c r="B114" s="64" t="s">
        <v>237</v>
      </c>
      <c r="C114" s="26"/>
      <c r="D114" s="53">
        <v>3250</v>
      </c>
      <c r="E114" s="63"/>
      <c r="F114" s="63"/>
      <c r="G114" s="63"/>
    </row>
    <row r="115" spans="1:7" s="58" customFormat="1" ht="45" x14ac:dyDescent="0.25">
      <c r="A115" s="6">
        <v>1</v>
      </c>
      <c r="B115" s="64" t="s">
        <v>242</v>
      </c>
      <c r="C115" s="26"/>
      <c r="D115" s="53">
        <v>3634</v>
      </c>
      <c r="E115" s="63"/>
      <c r="F115" s="63"/>
      <c r="G115" s="63"/>
    </row>
    <row r="116" spans="1:7" s="58" customFormat="1" x14ac:dyDescent="0.25">
      <c r="A116" s="6">
        <v>1</v>
      </c>
      <c r="B116" s="64" t="s">
        <v>237</v>
      </c>
      <c r="C116" s="26"/>
      <c r="D116" s="53">
        <v>2410</v>
      </c>
      <c r="E116" s="63"/>
      <c r="F116" s="63"/>
      <c r="G116" s="63"/>
    </row>
    <row r="117" spans="1:7" s="58" customFormat="1" ht="31.5" customHeight="1" x14ac:dyDescent="0.25">
      <c r="A117" s="6">
        <v>1</v>
      </c>
      <c r="B117" s="60" t="s">
        <v>243</v>
      </c>
      <c r="C117" s="26"/>
      <c r="D117" s="3"/>
      <c r="E117" s="63"/>
      <c r="F117" s="63"/>
      <c r="G117" s="63"/>
    </row>
    <row r="118" spans="1:7" s="58" customFormat="1" ht="15.75" customHeight="1" x14ac:dyDescent="0.25">
      <c r="A118" s="6">
        <v>1</v>
      </c>
      <c r="B118" s="60" t="s">
        <v>244</v>
      </c>
      <c r="C118" s="26"/>
      <c r="D118" s="3"/>
      <c r="E118" s="63"/>
      <c r="F118" s="63"/>
      <c r="G118" s="63"/>
    </row>
    <row r="119" spans="1:7" s="58" customFormat="1" ht="15.75" customHeight="1" x14ac:dyDescent="0.25">
      <c r="A119" s="6">
        <v>1</v>
      </c>
      <c r="B119" s="27" t="s">
        <v>245</v>
      </c>
      <c r="C119" s="26"/>
      <c r="D119" s="3"/>
      <c r="E119" s="63"/>
      <c r="F119" s="63"/>
      <c r="G119" s="63"/>
    </row>
    <row r="120" spans="1:7" s="58" customFormat="1" x14ac:dyDescent="0.25">
      <c r="A120" s="6">
        <v>1</v>
      </c>
      <c r="B120" s="28" t="s">
        <v>121</v>
      </c>
      <c r="C120" s="59"/>
      <c r="D120" s="57"/>
      <c r="E120" s="63"/>
      <c r="F120" s="63"/>
      <c r="G120" s="63"/>
    </row>
    <row r="121" spans="1:7" s="58" customFormat="1" x14ac:dyDescent="0.25">
      <c r="A121" s="6">
        <v>1</v>
      </c>
      <c r="B121" s="55" t="s">
        <v>160</v>
      </c>
      <c r="C121" s="59"/>
      <c r="D121" s="91"/>
      <c r="E121" s="63"/>
      <c r="F121" s="63"/>
      <c r="G121" s="63"/>
    </row>
    <row r="122" spans="1:7" s="24" customFormat="1" ht="30" x14ac:dyDescent="0.25">
      <c r="A122" s="6">
        <v>1</v>
      </c>
      <c r="B122" s="28" t="s">
        <v>122</v>
      </c>
      <c r="C122" s="56"/>
      <c r="D122" s="3">
        <v>12450</v>
      </c>
      <c r="E122" s="3"/>
      <c r="F122" s="3"/>
      <c r="G122" s="3"/>
    </row>
    <row r="123" spans="1:7" s="58" customFormat="1" ht="15.75" customHeight="1" x14ac:dyDescent="0.25">
      <c r="A123" s="6">
        <v>1</v>
      </c>
      <c r="B123" s="28" t="s">
        <v>246</v>
      </c>
      <c r="C123" s="26"/>
      <c r="D123" s="3"/>
      <c r="E123" s="63"/>
      <c r="F123" s="63"/>
      <c r="G123" s="63"/>
    </row>
    <row r="124" spans="1:7" s="58" customFormat="1" ht="45" x14ac:dyDescent="0.25">
      <c r="A124" s="6">
        <v>1</v>
      </c>
      <c r="B124" s="28" t="s">
        <v>339</v>
      </c>
      <c r="C124" s="26"/>
      <c r="D124" s="3">
        <v>50</v>
      </c>
      <c r="E124" s="63"/>
      <c r="F124" s="63"/>
      <c r="G124" s="63"/>
    </row>
    <row r="125" spans="1:7" s="58" customFormat="1" x14ac:dyDescent="0.25">
      <c r="A125" s="6">
        <v>1</v>
      </c>
      <c r="B125" s="66" t="s">
        <v>162</v>
      </c>
      <c r="C125" s="26"/>
      <c r="D125" s="22">
        <f>D102+ROUND(D120*3.2,0)+D122+D124</f>
        <v>36899</v>
      </c>
      <c r="E125" s="63"/>
      <c r="F125" s="63"/>
      <c r="G125" s="63"/>
    </row>
    <row r="126" spans="1:7" s="58" customFormat="1" x14ac:dyDescent="0.25">
      <c r="A126" s="6">
        <v>1</v>
      </c>
      <c r="B126" s="67" t="s">
        <v>161</v>
      </c>
      <c r="C126" s="26"/>
      <c r="D126" s="22">
        <f>SUM(D100,D125)</f>
        <v>204250.82905982906</v>
      </c>
      <c r="E126" s="63"/>
      <c r="F126" s="63"/>
      <c r="G126" s="63"/>
    </row>
    <row r="127" spans="1:7" s="24" customFormat="1" x14ac:dyDescent="0.25">
      <c r="A127" s="6">
        <v>1</v>
      </c>
      <c r="B127" s="43" t="s">
        <v>7</v>
      </c>
      <c r="C127" s="660"/>
      <c r="D127" s="3"/>
      <c r="E127" s="3"/>
      <c r="F127" s="3"/>
      <c r="G127" s="3"/>
    </row>
    <row r="128" spans="1:7" s="24" customFormat="1" x14ac:dyDescent="0.25">
      <c r="A128" s="6">
        <v>1</v>
      </c>
      <c r="B128" s="54" t="s">
        <v>145</v>
      </c>
      <c r="C128" s="660"/>
      <c r="D128" s="3"/>
      <c r="E128" s="3"/>
      <c r="F128" s="3"/>
      <c r="G128" s="3"/>
    </row>
    <row r="129" spans="1:7" s="24" customFormat="1" x14ac:dyDescent="0.25">
      <c r="A129" s="6">
        <v>1</v>
      </c>
      <c r="B129" s="32" t="s">
        <v>57</v>
      </c>
      <c r="C129" s="661">
        <v>300</v>
      </c>
      <c r="D129" s="3">
        <v>325</v>
      </c>
      <c r="E129" s="3">
        <v>10.5</v>
      </c>
      <c r="F129" s="3">
        <f t="shared" ref="F129:F130" si="6">ROUND(G129/C129,0)</f>
        <v>11</v>
      </c>
      <c r="G129" s="3">
        <f t="shared" ref="G129:G130" si="7">ROUND(D129*E129,0)</f>
        <v>3413</v>
      </c>
    </row>
    <row r="130" spans="1:7" s="24" customFormat="1" x14ac:dyDescent="0.25">
      <c r="A130" s="6">
        <v>1</v>
      </c>
      <c r="B130" s="32" t="s">
        <v>21</v>
      </c>
      <c r="C130" s="661">
        <v>300</v>
      </c>
      <c r="D130" s="3">
        <v>215</v>
      </c>
      <c r="E130" s="3">
        <v>10.5</v>
      </c>
      <c r="F130" s="3">
        <f t="shared" si="6"/>
        <v>8</v>
      </c>
      <c r="G130" s="3">
        <f t="shared" si="7"/>
        <v>2258</v>
      </c>
    </row>
    <row r="131" spans="1:7" s="24" customFormat="1" x14ac:dyDescent="0.25">
      <c r="A131" s="6">
        <v>1</v>
      </c>
      <c r="B131" s="32" t="s">
        <v>43</v>
      </c>
      <c r="C131" s="661">
        <v>300</v>
      </c>
      <c r="D131" s="3">
        <v>110</v>
      </c>
      <c r="E131" s="341">
        <v>10.5</v>
      </c>
      <c r="F131" s="3">
        <f>ROUND(G131/C131,0)</f>
        <v>4</v>
      </c>
      <c r="G131" s="3">
        <f>ROUND(D131*E131,0)</f>
        <v>1155</v>
      </c>
    </row>
    <row r="132" spans="1:7" s="24" customFormat="1" ht="16.5" customHeight="1" x14ac:dyDescent="0.25">
      <c r="A132" s="6">
        <v>1</v>
      </c>
      <c r="B132" s="34" t="s">
        <v>9</v>
      </c>
      <c r="C132" s="662"/>
      <c r="D132" s="44">
        <f>SUM(D129:D131)</f>
        <v>650</v>
      </c>
      <c r="E132" s="663">
        <f>G132/D132</f>
        <v>10.501538461538461</v>
      </c>
      <c r="F132" s="44">
        <f t="shared" ref="F132:G132" si="8">SUM(F129:F131)</f>
        <v>23</v>
      </c>
      <c r="G132" s="44">
        <f t="shared" si="8"/>
        <v>6826</v>
      </c>
    </row>
    <row r="133" spans="1:7" s="24" customFormat="1" ht="16.5" customHeight="1" x14ac:dyDescent="0.25">
      <c r="A133" s="6">
        <v>1</v>
      </c>
      <c r="B133" s="54" t="s">
        <v>77</v>
      </c>
      <c r="C133" s="662"/>
      <c r="D133" s="335"/>
      <c r="E133" s="664"/>
      <c r="F133" s="335"/>
      <c r="G133" s="335"/>
    </row>
    <row r="134" spans="1:7" s="24" customFormat="1" x14ac:dyDescent="0.25">
      <c r="A134" s="6">
        <v>1</v>
      </c>
      <c r="B134" s="33" t="s">
        <v>21</v>
      </c>
      <c r="C134" s="340">
        <v>240</v>
      </c>
      <c r="D134" s="3">
        <v>50</v>
      </c>
      <c r="E134" s="341">
        <v>8</v>
      </c>
      <c r="F134" s="3">
        <f>ROUND(G134/C134,0)</f>
        <v>2</v>
      </c>
      <c r="G134" s="3">
        <f>ROUND(D134*E134,0)</f>
        <v>400</v>
      </c>
    </row>
    <row r="135" spans="1:7" s="24" customFormat="1" x14ac:dyDescent="0.25">
      <c r="A135" s="6">
        <v>1</v>
      </c>
      <c r="B135" s="33" t="s">
        <v>27</v>
      </c>
      <c r="C135" s="340">
        <v>240</v>
      </c>
      <c r="D135" s="3">
        <v>20</v>
      </c>
      <c r="E135" s="341">
        <v>8</v>
      </c>
      <c r="F135" s="3">
        <f t="shared" ref="F135:F140" si="9">ROUND(G135/C135,0)</f>
        <v>1</v>
      </c>
      <c r="G135" s="3">
        <f t="shared" ref="G135:G140" si="10">ROUND(D135*E135,0)</f>
        <v>160</v>
      </c>
    </row>
    <row r="136" spans="1:7" s="24" customFormat="1" x14ac:dyDescent="0.25">
      <c r="A136" s="6">
        <v>1</v>
      </c>
      <c r="B136" s="33" t="s">
        <v>39</v>
      </c>
      <c r="C136" s="340">
        <v>240</v>
      </c>
      <c r="D136" s="3">
        <v>660</v>
      </c>
      <c r="E136" s="341">
        <v>8</v>
      </c>
      <c r="F136" s="3">
        <f t="shared" si="9"/>
        <v>22</v>
      </c>
      <c r="G136" s="3">
        <f t="shared" si="10"/>
        <v>5280</v>
      </c>
    </row>
    <row r="137" spans="1:7" s="24" customFormat="1" x14ac:dyDescent="0.25">
      <c r="A137" s="6">
        <v>1</v>
      </c>
      <c r="B137" s="33" t="s">
        <v>45</v>
      </c>
      <c r="C137" s="340">
        <v>240</v>
      </c>
      <c r="D137" s="3">
        <v>30</v>
      </c>
      <c r="E137" s="341">
        <v>8</v>
      </c>
      <c r="F137" s="3">
        <f t="shared" si="9"/>
        <v>1</v>
      </c>
      <c r="G137" s="3">
        <f t="shared" si="10"/>
        <v>240</v>
      </c>
    </row>
    <row r="138" spans="1:7" s="24" customFormat="1" x14ac:dyDescent="0.25">
      <c r="A138" s="6">
        <v>1</v>
      </c>
      <c r="B138" s="33" t="s">
        <v>22</v>
      </c>
      <c r="C138" s="340">
        <v>240</v>
      </c>
      <c r="D138" s="3">
        <v>400</v>
      </c>
      <c r="E138" s="341">
        <v>8</v>
      </c>
      <c r="F138" s="3">
        <f t="shared" si="9"/>
        <v>13</v>
      </c>
      <c r="G138" s="3">
        <f t="shared" si="10"/>
        <v>3200</v>
      </c>
    </row>
    <row r="139" spans="1:7" s="24" customFormat="1" x14ac:dyDescent="0.25">
      <c r="A139" s="6">
        <v>1</v>
      </c>
      <c r="B139" s="33" t="s">
        <v>8</v>
      </c>
      <c r="C139" s="340">
        <v>240</v>
      </c>
      <c r="D139" s="3">
        <v>50</v>
      </c>
      <c r="E139" s="341">
        <v>8</v>
      </c>
      <c r="F139" s="3">
        <f t="shared" si="9"/>
        <v>2</v>
      </c>
      <c r="G139" s="3">
        <f t="shared" si="10"/>
        <v>400</v>
      </c>
    </row>
    <row r="140" spans="1:7" s="24" customFormat="1" x14ac:dyDescent="0.25">
      <c r="A140" s="6">
        <v>1</v>
      </c>
      <c r="B140" s="33" t="s">
        <v>35</v>
      </c>
      <c r="C140" s="340">
        <v>240</v>
      </c>
      <c r="D140" s="3">
        <v>30</v>
      </c>
      <c r="E140" s="341">
        <v>8</v>
      </c>
      <c r="F140" s="3">
        <f t="shared" si="9"/>
        <v>1</v>
      </c>
      <c r="G140" s="3">
        <f t="shared" si="10"/>
        <v>240</v>
      </c>
    </row>
    <row r="141" spans="1:7" s="24" customFormat="1" x14ac:dyDescent="0.25">
      <c r="A141" s="6">
        <v>1</v>
      </c>
      <c r="B141" s="34" t="s">
        <v>147</v>
      </c>
      <c r="C141" s="665"/>
      <c r="D141" s="44">
        <f>SUM(D134:D140)</f>
        <v>1240</v>
      </c>
      <c r="E141" s="650">
        <f>G141/D141</f>
        <v>8</v>
      </c>
      <c r="F141" s="44">
        <f>SUM(F134:F140)</f>
        <v>42</v>
      </c>
      <c r="G141" s="44">
        <f>SUM(G134:G140)</f>
        <v>9920</v>
      </c>
    </row>
    <row r="142" spans="1:7" ht="21.75" customHeight="1" x14ac:dyDescent="0.25">
      <c r="A142" s="6">
        <v>1</v>
      </c>
      <c r="B142" s="36" t="s">
        <v>118</v>
      </c>
      <c r="C142" s="340"/>
      <c r="D142" s="22">
        <f>D132+D141</f>
        <v>1890</v>
      </c>
      <c r="E142" s="21">
        <f>G142/D142</f>
        <v>8.8603174603174608</v>
      </c>
      <c r="F142" s="22">
        <f>F132+F141</f>
        <v>65</v>
      </c>
      <c r="G142" s="22">
        <f>G132+G141</f>
        <v>16746</v>
      </c>
    </row>
    <row r="143" spans="1:7" ht="31.5" customHeight="1" x14ac:dyDescent="0.25">
      <c r="A143" s="6">
        <v>1</v>
      </c>
      <c r="B143" s="38" t="s">
        <v>177</v>
      </c>
      <c r="C143" s="340"/>
      <c r="D143" s="335">
        <v>3000</v>
      </c>
      <c r="E143" s="335"/>
      <c r="F143" s="335"/>
      <c r="G143" s="335"/>
    </row>
    <row r="144" spans="1:7" ht="31.5" customHeight="1" x14ac:dyDescent="0.25">
      <c r="A144" s="6">
        <v>1</v>
      </c>
      <c r="B144" s="38" t="s">
        <v>178</v>
      </c>
      <c r="C144" s="666"/>
      <c r="D144" s="667">
        <v>1000</v>
      </c>
      <c r="E144" s="398"/>
      <c r="F144" s="596"/>
      <c r="G144" s="596"/>
    </row>
    <row r="145" spans="1:72" s="654" customFormat="1" x14ac:dyDescent="0.25">
      <c r="A145" s="6">
        <v>1</v>
      </c>
      <c r="B145" s="668" t="s">
        <v>10</v>
      </c>
      <c r="C145" s="669"/>
      <c r="D145" s="669"/>
      <c r="E145" s="669"/>
      <c r="F145" s="669"/>
      <c r="G145" s="669"/>
      <c r="H145" s="653"/>
      <c r="I145" s="653"/>
      <c r="J145" s="653"/>
      <c r="K145" s="653"/>
      <c r="L145" s="653"/>
      <c r="M145" s="653"/>
      <c r="N145" s="653"/>
      <c r="O145" s="653"/>
      <c r="P145" s="653"/>
      <c r="Q145" s="653"/>
      <c r="R145" s="653"/>
      <c r="S145" s="653"/>
      <c r="T145" s="653"/>
      <c r="U145" s="653"/>
      <c r="V145" s="653"/>
      <c r="W145" s="653"/>
      <c r="X145" s="653"/>
      <c r="Y145" s="653"/>
      <c r="Z145" s="653"/>
      <c r="AA145" s="653"/>
      <c r="AB145" s="653"/>
      <c r="AC145" s="653"/>
      <c r="AD145" s="653"/>
      <c r="AE145" s="653"/>
      <c r="AF145" s="653"/>
      <c r="AG145" s="653"/>
      <c r="AH145" s="653"/>
      <c r="AI145" s="653"/>
      <c r="AJ145" s="653"/>
      <c r="AK145" s="653"/>
      <c r="AL145" s="653"/>
      <c r="AM145" s="653"/>
      <c r="AN145" s="653"/>
      <c r="AO145" s="653"/>
      <c r="AP145" s="653"/>
      <c r="AQ145" s="653"/>
      <c r="AR145" s="653"/>
      <c r="AS145" s="653"/>
      <c r="AT145" s="653"/>
      <c r="AU145" s="653"/>
      <c r="AV145" s="653"/>
      <c r="AW145" s="653"/>
      <c r="AX145" s="653"/>
      <c r="AY145" s="653"/>
      <c r="AZ145" s="653"/>
      <c r="BA145" s="653"/>
      <c r="BB145" s="653"/>
      <c r="BC145" s="653"/>
      <c r="BD145" s="653"/>
      <c r="BE145" s="653"/>
      <c r="BF145" s="653"/>
      <c r="BG145" s="653"/>
      <c r="BH145" s="653"/>
      <c r="BI145" s="653"/>
      <c r="BJ145" s="653"/>
      <c r="BK145" s="653"/>
      <c r="BL145" s="653"/>
      <c r="BM145" s="653"/>
      <c r="BN145" s="653"/>
      <c r="BO145" s="653"/>
      <c r="BP145" s="653"/>
      <c r="BQ145" s="653"/>
      <c r="BR145" s="653"/>
      <c r="BS145" s="653"/>
      <c r="BT145" s="653"/>
    </row>
    <row r="146" spans="1:72" x14ac:dyDescent="0.25">
      <c r="A146" s="6">
        <v>1</v>
      </c>
      <c r="B146" s="670"/>
      <c r="C146" s="656"/>
      <c r="D146" s="3"/>
      <c r="E146" s="3"/>
      <c r="F146" s="3"/>
      <c r="G146" s="3"/>
    </row>
    <row r="147" spans="1:72" ht="18" customHeight="1" x14ac:dyDescent="0.25">
      <c r="A147" s="6">
        <v>1</v>
      </c>
      <c r="B147" s="355" t="s">
        <v>90</v>
      </c>
      <c r="C147" s="657"/>
      <c r="D147" s="3"/>
      <c r="E147" s="3"/>
      <c r="F147" s="3"/>
      <c r="G147" s="3"/>
    </row>
    <row r="148" spans="1:72" x14ac:dyDescent="0.25">
      <c r="A148" s="6">
        <v>1</v>
      </c>
      <c r="B148" s="378" t="s">
        <v>4</v>
      </c>
      <c r="C148" s="657"/>
      <c r="D148" s="3"/>
      <c r="E148" s="3"/>
      <c r="F148" s="3"/>
      <c r="G148" s="3"/>
    </row>
    <row r="149" spans="1:72" x14ac:dyDescent="0.25">
      <c r="A149" s="6">
        <v>1</v>
      </c>
      <c r="B149" s="4" t="s">
        <v>37</v>
      </c>
      <c r="C149" s="340">
        <v>340</v>
      </c>
      <c r="D149" s="3">
        <v>1540</v>
      </c>
      <c r="E149" s="341">
        <v>11</v>
      </c>
      <c r="F149" s="3">
        <f>ROUND(G149/C149,0)</f>
        <v>50</v>
      </c>
      <c r="G149" s="3">
        <f>ROUND(D149*E149,0)</f>
        <v>16940</v>
      </c>
    </row>
    <row r="150" spans="1:72" x14ac:dyDescent="0.25">
      <c r="A150" s="6">
        <v>1</v>
      </c>
      <c r="B150" s="4" t="s">
        <v>44</v>
      </c>
      <c r="C150" s="340">
        <v>340</v>
      </c>
      <c r="D150" s="3">
        <v>460</v>
      </c>
      <c r="E150" s="341">
        <v>9.6999999999999993</v>
      </c>
      <c r="F150" s="3">
        <f>ROUND(G150/C150,0)</f>
        <v>13</v>
      </c>
      <c r="G150" s="3">
        <f>ROUND(D150*E150,0)</f>
        <v>4462</v>
      </c>
    </row>
    <row r="151" spans="1:72" x14ac:dyDescent="0.25">
      <c r="A151" s="6">
        <v>1</v>
      </c>
      <c r="B151" s="4" t="s">
        <v>8</v>
      </c>
      <c r="C151" s="340">
        <v>340</v>
      </c>
      <c r="D151" s="3">
        <v>1725</v>
      </c>
      <c r="E151" s="341">
        <v>7.5</v>
      </c>
      <c r="F151" s="3">
        <f>ROUND(G151/C151,0)</f>
        <v>38</v>
      </c>
      <c r="G151" s="3">
        <f>ROUND(D151*E151,0)</f>
        <v>12938</v>
      </c>
    </row>
    <row r="152" spans="1:72" x14ac:dyDescent="0.25">
      <c r="A152" s="6">
        <v>1</v>
      </c>
      <c r="B152" s="4" t="s">
        <v>103</v>
      </c>
      <c r="C152" s="340">
        <v>340</v>
      </c>
      <c r="D152" s="3">
        <v>1190</v>
      </c>
      <c r="E152" s="341">
        <v>9.6999999999999993</v>
      </c>
      <c r="F152" s="3">
        <f>ROUND(G152/C152,0)</f>
        <v>34</v>
      </c>
      <c r="G152" s="3">
        <f>ROUND(D152*E152,0)</f>
        <v>11543</v>
      </c>
    </row>
    <row r="153" spans="1:72" s="24" customFormat="1" x14ac:dyDescent="0.25">
      <c r="A153" s="6">
        <v>1</v>
      </c>
      <c r="B153" s="618" t="s">
        <v>5</v>
      </c>
      <c r="C153" s="417"/>
      <c r="D153" s="22">
        <f>D149+D150+D151+D152</f>
        <v>4915</v>
      </c>
      <c r="E153" s="21">
        <f>G153/D153</f>
        <v>9.3353001017294002</v>
      </c>
      <c r="F153" s="22">
        <f>F149+F150+F151+F152</f>
        <v>135</v>
      </c>
      <c r="G153" s="22">
        <f>G149+G150+G151+G152</f>
        <v>45883</v>
      </c>
    </row>
    <row r="154" spans="1:72" s="58" customFormat="1" ht="18.75" customHeight="1" x14ac:dyDescent="0.25">
      <c r="A154" s="6">
        <v>1</v>
      </c>
      <c r="B154" s="25" t="s">
        <v>227</v>
      </c>
      <c r="C154" s="25"/>
      <c r="D154" s="89"/>
      <c r="E154" s="57"/>
      <c r="F154" s="57"/>
      <c r="G154" s="57"/>
    </row>
    <row r="155" spans="1:72" s="58" customFormat="1" ht="15" customHeight="1" x14ac:dyDescent="0.25">
      <c r="A155" s="6">
        <v>1</v>
      </c>
      <c r="B155" s="27" t="s">
        <v>123</v>
      </c>
      <c r="C155" s="59"/>
      <c r="D155" s="57">
        <f>SUM(D156,D157,D158,D159)</f>
        <v>30200</v>
      </c>
      <c r="E155" s="57"/>
      <c r="F155" s="57"/>
      <c r="G155" s="57"/>
    </row>
    <row r="156" spans="1:72" s="58" customFormat="1" ht="15" customHeight="1" x14ac:dyDescent="0.25">
      <c r="A156" s="6">
        <v>1</v>
      </c>
      <c r="B156" s="60" t="s">
        <v>228</v>
      </c>
      <c r="C156" s="59"/>
      <c r="D156" s="57"/>
      <c r="E156" s="57"/>
      <c r="F156" s="57"/>
      <c r="G156" s="57"/>
    </row>
    <row r="157" spans="1:72" s="58" customFormat="1" ht="17.25" customHeight="1" x14ac:dyDescent="0.25">
      <c r="A157" s="6">
        <v>1</v>
      </c>
      <c r="B157" s="60" t="s">
        <v>229</v>
      </c>
      <c r="C157" s="59"/>
      <c r="D157" s="3">
        <v>2200</v>
      </c>
      <c r="E157" s="57"/>
      <c r="F157" s="57"/>
      <c r="G157" s="57"/>
    </row>
    <row r="158" spans="1:72" s="58" customFormat="1" ht="30" customHeight="1" x14ac:dyDescent="0.25">
      <c r="A158" s="6">
        <v>1</v>
      </c>
      <c r="B158" s="60" t="s">
        <v>230</v>
      </c>
      <c r="C158" s="59"/>
      <c r="D158" s="3"/>
      <c r="E158" s="57"/>
      <c r="F158" s="57"/>
      <c r="G158" s="57"/>
    </row>
    <row r="159" spans="1:72" s="58" customFormat="1" ht="15" customHeight="1" x14ac:dyDescent="0.25">
      <c r="A159" s="6">
        <v>1</v>
      </c>
      <c r="B159" s="27" t="s">
        <v>231</v>
      </c>
      <c r="C159" s="59"/>
      <c r="D159" s="3">
        <v>28000</v>
      </c>
      <c r="E159" s="57"/>
      <c r="F159" s="57"/>
      <c r="G159" s="57"/>
    </row>
    <row r="160" spans="1:72" s="58" customFormat="1" ht="45" customHeight="1" x14ac:dyDescent="0.25">
      <c r="A160" s="6">
        <v>1</v>
      </c>
      <c r="B160" s="27" t="s">
        <v>326</v>
      </c>
      <c r="C160" s="59"/>
      <c r="D160" s="17">
        <v>4122</v>
      </c>
      <c r="E160" s="57"/>
      <c r="F160" s="57"/>
      <c r="G160" s="57"/>
      <c r="H160" s="90"/>
    </row>
    <row r="161" spans="1:7" s="24" customFormat="1" ht="15" customHeight="1" x14ac:dyDescent="0.25">
      <c r="A161" s="6">
        <v>1</v>
      </c>
      <c r="B161" s="28" t="s">
        <v>121</v>
      </c>
      <c r="C161" s="26"/>
      <c r="D161" s="3">
        <v>25000</v>
      </c>
      <c r="E161" s="3"/>
      <c r="F161" s="3"/>
      <c r="G161" s="3"/>
    </row>
    <row r="162" spans="1:7" s="58" customFormat="1" ht="15" customHeight="1" x14ac:dyDescent="0.25">
      <c r="A162" s="6">
        <v>1</v>
      </c>
      <c r="B162" s="55" t="s">
        <v>160</v>
      </c>
      <c r="C162" s="490"/>
      <c r="D162" s="3"/>
      <c r="E162" s="57"/>
      <c r="F162" s="57"/>
      <c r="G162" s="57"/>
    </row>
    <row r="163" spans="1:7" s="58" customFormat="1" ht="15.75" customHeight="1" x14ac:dyDescent="0.25">
      <c r="A163" s="6">
        <v>1</v>
      </c>
      <c r="B163" s="61" t="s">
        <v>232</v>
      </c>
      <c r="C163" s="62"/>
      <c r="D163" s="59">
        <f>D155+ROUND(D161*3.2,0)</f>
        <v>110200</v>
      </c>
      <c r="E163" s="63"/>
      <c r="F163" s="63"/>
      <c r="G163" s="63"/>
    </row>
    <row r="164" spans="1:7" s="58" customFormat="1" ht="15.75" customHeight="1" x14ac:dyDescent="0.25">
      <c r="A164" s="6">
        <v>1</v>
      </c>
      <c r="B164" s="25" t="s">
        <v>163</v>
      </c>
      <c r="C164" s="26"/>
      <c r="D164" s="3"/>
      <c r="E164" s="63"/>
      <c r="F164" s="63"/>
      <c r="G164" s="63"/>
    </row>
    <row r="165" spans="1:7" s="58" customFormat="1" ht="15.75" customHeight="1" x14ac:dyDescent="0.25">
      <c r="A165" s="6">
        <v>1</v>
      </c>
      <c r="B165" s="27" t="s">
        <v>123</v>
      </c>
      <c r="C165" s="26"/>
      <c r="D165" s="3">
        <f>SUM(D166,D167,D174,D180,D181,D182)</f>
        <v>11662</v>
      </c>
      <c r="E165" s="63"/>
      <c r="F165" s="63"/>
      <c r="G165" s="63"/>
    </row>
    <row r="166" spans="1:7" s="58" customFormat="1" ht="15.75" customHeight="1" x14ac:dyDescent="0.25">
      <c r="A166" s="6">
        <v>1</v>
      </c>
      <c r="B166" s="27" t="s">
        <v>228</v>
      </c>
      <c r="C166" s="26"/>
      <c r="D166" s="3"/>
      <c r="E166" s="63"/>
      <c r="F166" s="63"/>
      <c r="G166" s="63"/>
    </row>
    <row r="167" spans="1:7" s="58" customFormat="1" ht="15.75" customHeight="1" x14ac:dyDescent="0.25">
      <c r="A167" s="6">
        <v>1</v>
      </c>
      <c r="B167" s="60" t="s">
        <v>233</v>
      </c>
      <c r="C167" s="26"/>
      <c r="D167" s="3">
        <f>D168+D169+D170+D172</f>
        <v>10162</v>
      </c>
      <c r="E167" s="63"/>
      <c r="F167" s="63"/>
      <c r="G167" s="63"/>
    </row>
    <row r="168" spans="1:7" s="58" customFormat="1" ht="19.5" customHeight="1" x14ac:dyDescent="0.25">
      <c r="A168" s="6">
        <v>1</v>
      </c>
      <c r="B168" s="64" t="s">
        <v>234</v>
      </c>
      <c r="C168" s="26"/>
      <c r="D168" s="57">
        <v>7817</v>
      </c>
      <c r="E168" s="63"/>
      <c r="F168" s="63"/>
      <c r="G168" s="63"/>
    </row>
    <row r="169" spans="1:7" s="58" customFormat="1" ht="15.75" customHeight="1" x14ac:dyDescent="0.25">
      <c r="A169" s="6">
        <v>1</v>
      </c>
      <c r="B169" s="64" t="s">
        <v>235</v>
      </c>
      <c r="C169" s="26"/>
      <c r="D169" s="57">
        <v>2345</v>
      </c>
      <c r="E169" s="63"/>
      <c r="F169" s="63"/>
      <c r="G169" s="63"/>
    </row>
    <row r="170" spans="1:7" s="58" customFormat="1" ht="30.75" customHeight="1" x14ac:dyDescent="0.25">
      <c r="A170" s="6">
        <v>1</v>
      </c>
      <c r="B170" s="64" t="s">
        <v>236</v>
      </c>
      <c r="C170" s="26"/>
      <c r="D170" s="57"/>
      <c r="E170" s="63"/>
      <c r="F170" s="63"/>
      <c r="G170" s="63"/>
    </row>
    <row r="171" spans="1:7" s="58" customFormat="1" ht="15" customHeight="1" x14ac:dyDescent="0.25">
      <c r="A171" s="6">
        <v>1</v>
      </c>
      <c r="B171" s="64" t="s">
        <v>237</v>
      </c>
      <c r="C171" s="26"/>
      <c r="D171" s="57"/>
      <c r="E171" s="63"/>
      <c r="F171" s="63"/>
      <c r="G171" s="63"/>
    </row>
    <row r="172" spans="1:7" s="58" customFormat="1" ht="30" customHeight="1" x14ac:dyDescent="0.25">
      <c r="A172" s="6">
        <v>1</v>
      </c>
      <c r="B172" s="64" t="s">
        <v>238</v>
      </c>
      <c r="C172" s="26"/>
      <c r="D172" s="57"/>
      <c r="E172" s="63"/>
      <c r="F172" s="63"/>
      <c r="G172" s="63"/>
    </row>
    <row r="173" spans="1:7" s="58" customFormat="1" ht="15" customHeight="1" x14ac:dyDescent="0.25">
      <c r="A173" s="6">
        <v>1</v>
      </c>
      <c r="B173" s="64" t="s">
        <v>237</v>
      </c>
      <c r="C173" s="26"/>
      <c r="D173" s="91"/>
      <c r="E173" s="63"/>
      <c r="F173" s="63"/>
      <c r="G173" s="63"/>
    </row>
    <row r="174" spans="1:7" s="58" customFormat="1" ht="30" customHeight="1" x14ac:dyDescent="0.25">
      <c r="A174" s="6">
        <v>1</v>
      </c>
      <c r="B174" s="60" t="s">
        <v>239</v>
      </c>
      <c r="C174" s="26"/>
      <c r="D174" s="3">
        <f>SUM(D175,D176,D178)</f>
        <v>1500</v>
      </c>
      <c r="E174" s="63"/>
      <c r="F174" s="63"/>
      <c r="G174" s="63"/>
    </row>
    <row r="175" spans="1:7" s="58" customFormat="1" ht="30" customHeight="1" x14ac:dyDescent="0.25">
      <c r="A175" s="6">
        <v>1</v>
      </c>
      <c r="B175" s="64" t="s">
        <v>240</v>
      </c>
      <c r="C175" s="26"/>
      <c r="D175" s="3">
        <v>1500</v>
      </c>
      <c r="E175" s="63"/>
      <c r="F175" s="63"/>
      <c r="G175" s="63"/>
    </row>
    <row r="176" spans="1:7" s="58" customFormat="1" ht="45" customHeight="1" x14ac:dyDescent="0.25">
      <c r="A176" s="6">
        <v>1</v>
      </c>
      <c r="B176" s="64" t="s">
        <v>241</v>
      </c>
      <c r="C176" s="26"/>
      <c r="D176" s="53"/>
      <c r="E176" s="63"/>
      <c r="F176" s="63"/>
      <c r="G176" s="63"/>
    </row>
    <row r="177" spans="1:7" s="58" customFormat="1" ht="15" customHeight="1" x14ac:dyDescent="0.25">
      <c r="A177" s="6">
        <v>1</v>
      </c>
      <c r="B177" s="64" t="s">
        <v>237</v>
      </c>
      <c r="C177" s="26"/>
      <c r="D177" s="53"/>
      <c r="E177" s="63"/>
      <c r="F177" s="63"/>
      <c r="G177" s="63"/>
    </row>
    <row r="178" spans="1:7" s="58" customFormat="1" ht="45" customHeight="1" x14ac:dyDescent="0.25">
      <c r="A178" s="6">
        <v>1</v>
      </c>
      <c r="B178" s="64" t="s">
        <v>242</v>
      </c>
      <c r="C178" s="26"/>
      <c r="D178" s="53"/>
      <c r="E178" s="63"/>
      <c r="F178" s="63"/>
      <c r="G178" s="63"/>
    </row>
    <row r="179" spans="1:7" s="58" customFormat="1" ht="15" customHeight="1" x14ac:dyDescent="0.25">
      <c r="A179" s="6">
        <v>1</v>
      </c>
      <c r="B179" s="64" t="s">
        <v>237</v>
      </c>
      <c r="C179" s="26"/>
      <c r="D179" s="53"/>
      <c r="E179" s="63"/>
      <c r="F179" s="63"/>
      <c r="G179" s="63"/>
    </row>
    <row r="180" spans="1:7" s="58" customFormat="1" ht="31.5" customHeight="1" x14ac:dyDescent="0.25">
      <c r="A180" s="6">
        <v>1</v>
      </c>
      <c r="B180" s="60" t="s">
        <v>243</v>
      </c>
      <c r="C180" s="26"/>
      <c r="D180" s="3"/>
      <c r="E180" s="63"/>
      <c r="F180" s="63"/>
      <c r="G180" s="63"/>
    </row>
    <row r="181" spans="1:7" s="58" customFormat="1" ht="15.75" customHeight="1" x14ac:dyDescent="0.25">
      <c r="A181" s="6">
        <v>1</v>
      </c>
      <c r="B181" s="60" t="s">
        <v>244</v>
      </c>
      <c r="C181" s="26"/>
      <c r="D181" s="3"/>
      <c r="E181" s="63"/>
      <c r="F181" s="63"/>
      <c r="G181" s="63"/>
    </row>
    <row r="182" spans="1:7" s="58" customFormat="1" ht="15.75" customHeight="1" x14ac:dyDescent="0.25">
      <c r="A182" s="6">
        <v>1</v>
      </c>
      <c r="B182" s="27" t="s">
        <v>245</v>
      </c>
      <c r="C182" s="26"/>
      <c r="D182" s="3"/>
      <c r="E182" s="63"/>
      <c r="F182" s="63"/>
      <c r="G182" s="63"/>
    </row>
    <row r="183" spans="1:7" s="58" customFormat="1" ht="15" customHeight="1" x14ac:dyDescent="0.25">
      <c r="A183" s="6">
        <v>1</v>
      </c>
      <c r="B183" s="28" t="s">
        <v>121</v>
      </c>
      <c r="C183" s="59"/>
      <c r="D183" s="57"/>
      <c r="E183" s="63"/>
      <c r="F183" s="63"/>
      <c r="G183" s="63"/>
    </row>
    <row r="184" spans="1:7" s="58" customFormat="1" ht="15" customHeight="1" x14ac:dyDescent="0.25">
      <c r="A184" s="6">
        <v>1</v>
      </c>
      <c r="B184" s="55" t="s">
        <v>160</v>
      </c>
      <c r="C184" s="59"/>
      <c r="D184" s="91"/>
      <c r="E184" s="63"/>
      <c r="F184" s="63"/>
      <c r="G184" s="63"/>
    </row>
    <row r="185" spans="1:7" s="24" customFormat="1" ht="30" customHeight="1" x14ac:dyDescent="0.25">
      <c r="A185" s="6">
        <v>1</v>
      </c>
      <c r="B185" s="28" t="s">
        <v>122</v>
      </c>
      <c r="C185" s="56"/>
      <c r="D185" s="3">
        <f>11460-D187</f>
        <v>9460</v>
      </c>
      <c r="E185" s="3"/>
      <c r="F185" s="3"/>
      <c r="G185" s="3"/>
    </row>
    <row r="186" spans="1:7" s="58" customFormat="1" ht="15.75" customHeight="1" x14ac:dyDescent="0.25">
      <c r="A186" s="6">
        <v>1</v>
      </c>
      <c r="B186" s="28" t="s">
        <v>246</v>
      </c>
      <c r="C186" s="26"/>
      <c r="D186" s="3"/>
      <c r="E186" s="63"/>
      <c r="F186" s="63"/>
      <c r="G186" s="63"/>
    </row>
    <row r="187" spans="1:7" s="58" customFormat="1" ht="42" customHeight="1" x14ac:dyDescent="0.25">
      <c r="A187" s="6">
        <v>1</v>
      </c>
      <c r="B187" s="28" t="s">
        <v>339</v>
      </c>
      <c r="C187" s="26"/>
      <c r="D187" s="3">
        <v>2000</v>
      </c>
      <c r="E187" s="63"/>
      <c r="F187" s="63"/>
      <c r="G187" s="63"/>
    </row>
    <row r="188" spans="1:7" s="58" customFormat="1" ht="15" customHeight="1" x14ac:dyDescent="0.25">
      <c r="A188" s="6">
        <v>1</v>
      </c>
      <c r="B188" s="66" t="s">
        <v>162</v>
      </c>
      <c r="C188" s="26"/>
      <c r="D188" s="22">
        <f>D165+ROUND(D183*3.2,0)+D185+D187</f>
        <v>23122</v>
      </c>
      <c r="E188" s="63"/>
      <c r="F188" s="63"/>
      <c r="G188" s="63"/>
    </row>
    <row r="189" spans="1:7" s="58" customFormat="1" ht="15" customHeight="1" x14ac:dyDescent="0.25">
      <c r="A189" s="6">
        <v>1</v>
      </c>
      <c r="B189" s="67" t="s">
        <v>161</v>
      </c>
      <c r="C189" s="26"/>
      <c r="D189" s="22">
        <f>SUM(D163,D188)</f>
        <v>133322</v>
      </c>
      <c r="E189" s="63"/>
      <c r="F189" s="63"/>
      <c r="G189" s="63"/>
    </row>
    <row r="190" spans="1:7" s="58" customFormat="1" ht="15" customHeight="1" x14ac:dyDescent="0.25">
      <c r="A190" s="6">
        <v>1</v>
      </c>
      <c r="B190" s="365" t="s">
        <v>124</v>
      </c>
      <c r="C190" s="26"/>
      <c r="D190" s="335">
        <f>D191</f>
        <v>2700</v>
      </c>
      <c r="E190" s="586"/>
      <c r="F190" s="586"/>
      <c r="G190" s="586"/>
    </row>
    <row r="191" spans="1:7" s="58" customFormat="1" ht="45" x14ac:dyDescent="0.25">
      <c r="A191" s="6">
        <v>1</v>
      </c>
      <c r="B191" s="372" t="s">
        <v>370</v>
      </c>
      <c r="C191" s="26"/>
      <c r="D191" s="3">
        <v>2700</v>
      </c>
      <c r="E191" s="586"/>
      <c r="F191" s="586"/>
      <c r="G191" s="586"/>
    </row>
    <row r="192" spans="1:7" s="24" customFormat="1" ht="15.75" x14ac:dyDescent="0.25">
      <c r="A192" s="6">
        <v>1</v>
      </c>
      <c r="B192" s="29" t="s">
        <v>7</v>
      </c>
      <c r="C192" s="671"/>
      <c r="D192" s="3"/>
      <c r="E192" s="3"/>
      <c r="F192" s="3"/>
      <c r="G192" s="3"/>
    </row>
    <row r="193" spans="1:72" s="24" customFormat="1" ht="15.75" x14ac:dyDescent="0.25">
      <c r="A193" s="6">
        <v>1</v>
      </c>
      <c r="B193" s="31" t="s">
        <v>145</v>
      </c>
      <c r="C193" s="671"/>
      <c r="D193" s="3"/>
      <c r="E193" s="3"/>
      <c r="F193" s="3"/>
      <c r="G193" s="3"/>
    </row>
    <row r="194" spans="1:72" s="24" customFormat="1" x14ac:dyDescent="0.25">
      <c r="A194" s="6">
        <v>1</v>
      </c>
      <c r="B194" s="32" t="s">
        <v>8</v>
      </c>
      <c r="C194" s="671">
        <v>300</v>
      </c>
      <c r="D194" s="657">
        <v>780</v>
      </c>
      <c r="E194" s="672">
        <v>7.5</v>
      </c>
      <c r="F194" s="3">
        <f>ROUND(G194/C194,0)</f>
        <v>20</v>
      </c>
      <c r="G194" s="3">
        <f>ROUND(D194*E194,0)</f>
        <v>5850</v>
      </c>
    </row>
    <row r="195" spans="1:72" s="24" customFormat="1" x14ac:dyDescent="0.25">
      <c r="A195" s="6">
        <v>1</v>
      </c>
      <c r="B195" s="32" t="s">
        <v>45</v>
      </c>
      <c r="C195" s="671">
        <v>300</v>
      </c>
      <c r="D195" s="657">
        <v>140</v>
      </c>
      <c r="E195" s="672">
        <v>10</v>
      </c>
      <c r="F195" s="3">
        <f>ROUND(G195/C195,0)</f>
        <v>5</v>
      </c>
      <c r="G195" s="3">
        <f>ROUND(D195*E195,0)</f>
        <v>1400</v>
      </c>
    </row>
    <row r="196" spans="1:72" s="24" customFormat="1" x14ac:dyDescent="0.25">
      <c r="A196" s="6">
        <v>1</v>
      </c>
      <c r="B196" s="32" t="s">
        <v>44</v>
      </c>
      <c r="C196" s="671">
        <v>300</v>
      </c>
      <c r="D196" s="657">
        <v>100</v>
      </c>
      <c r="E196" s="673">
        <v>4</v>
      </c>
      <c r="F196" s="3">
        <f>ROUND(G196/C196,0)</f>
        <v>1</v>
      </c>
      <c r="G196" s="3">
        <f>ROUND(D196*E196,0)</f>
        <v>400</v>
      </c>
    </row>
    <row r="197" spans="1:72" s="24" customFormat="1" x14ac:dyDescent="0.25">
      <c r="A197" s="6">
        <v>1</v>
      </c>
      <c r="B197" s="34" t="s">
        <v>9</v>
      </c>
      <c r="C197" s="674"/>
      <c r="D197" s="674">
        <f>D194+D195+D196</f>
        <v>1020</v>
      </c>
      <c r="E197" s="21">
        <f>G197/D197</f>
        <v>7.5</v>
      </c>
      <c r="F197" s="674">
        <f>F194+F195+F196</f>
        <v>26</v>
      </c>
      <c r="G197" s="674">
        <f>G194+G195+G196</f>
        <v>7650</v>
      </c>
    </row>
    <row r="198" spans="1:72" s="24" customFormat="1" x14ac:dyDescent="0.25">
      <c r="A198" s="6">
        <v>1</v>
      </c>
      <c r="B198" s="54" t="s">
        <v>77</v>
      </c>
      <c r="C198" s="674"/>
      <c r="D198" s="675"/>
      <c r="E198" s="50"/>
      <c r="F198" s="675"/>
      <c r="G198" s="675"/>
    </row>
    <row r="199" spans="1:72" s="24" customFormat="1" x14ac:dyDescent="0.25">
      <c r="A199" s="6">
        <v>1</v>
      </c>
      <c r="B199" s="33" t="s">
        <v>57</v>
      </c>
      <c r="C199" s="30">
        <v>240</v>
      </c>
      <c r="D199" s="17">
        <v>149</v>
      </c>
      <c r="E199" s="388">
        <v>8</v>
      </c>
      <c r="F199" s="3">
        <f>ROUND(G199/C199,0)</f>
        <v>5</v>
      </c>
      <c r="G199" s="3">
        <f>ROUND(D199*E199,0)</f>
        <v>1192</v>
      </c>
    </row>
    <row r="200" spans="1:72" s="24" customFormat="1" x14ac:dyDescent="0.25">
      <c r="A200" s="6">
        <v>1</v>
      </c>
      <c r="B200" s="33" t="s">
        <v>22</v>
      </c>
      <c r="C200" s="30">
        <v>240</v>
      </c>
      <c r="D200" s="17">
        <v>464</v>
      </c>
      <c r="E200" s="388">
        <v>8</v>
      </c>
      <c r="F200" s="3">
        <f t="shared" ref="F200" si="11">ROUND(G200/C200,0)</f>
        <v>15</v>
      </c>
      <c r="G200" s="3">
        <f t="shared" ref="G200" si="12">ROUND(D200*E200,0)</f>
        <v>3712</v>
      </c>
    </row>
    <row r="201" spans="1:72" s="24" customFormat="1" x14ac:dyDescent="0.25">
      <c r="A201" s="6">
        <v>1</v>
      </c>
      <c r="B201" s="34" t="s">
        <v>147</v>
      </c>
      <c r="C201" s="676"/>
      <c r="D201" s="44">
        <f>SUM(D199:D200)</f>
        <v>613</v>
      </c>
      <c r="E201" s="677">
        <f>E199</f>
        <v>8</v>
      </c>
      <c r="F201" s="44">
        <f>SUM(F199:F200)</f>
        <v>20</v>
      </c>
      <c r="G201" s="44">
        <f>SUM(G199:G200)</f>
        <v>4904</v>
      </c>
    </row>
    <row r="202" spans="1:72" ht="17.25" customHeight="1" x14ac:dyDescent="0.25">
      <c r="A202" s="6">
        <v>1</v>
      </c>
      <c r="B202" s="36" t="s">
        <v>118</v>
      </c>
      <c r="C202" s="37"/>
      <c r="D202" s="22">
        <f>D197+D201</f>
        <v>1633</v>
      </c>
      <c r="E202" s="21">
        <f>G202/D202</f>
        <v>7.6876913655848131</v>
      </c>
      <c r="F202" s="22">
        <f>F197+F201</f>
        <v>46</v>
      </c>
      <c r="G202" s="22">
        <f>G197+G201</f>
        <v>12554</v>
      </c>
    </row>
    <row r="203" spans="1:72" s="654" customFormat="1" ht="18" customHeight="1" x14ac:dyDescent="0.25">
      <c r="A203" s="6">
        <v>1</v>
      </c>
      <c r="B203" s="668" t="s">
        <v>10</v>
      </c>
      <c r="C203" s="669"/>
      <c r="D203" s="669"/>
      <c r="E203" s="669"/>
      <c r="F203" s="669"/>
      <c r="G203" s="669"/>
      <c r="H203" s="653"/>
      <c r="I203" s="653"/>
      <c r="J203" s="653"/>
      <c r="K203" s="653"/>
      <c r="L203" s="653"/>
      <c r="M203" s="653"/>
      <c r="N203" s="653"/>
      <c r="O203" s="653"/>
      <c r="P203" s="653"/>
      <c r="Q203" s="653"/>
      <c r="R203" s="653"/>
      <c r="S203" s="653"/>
      <c r="T203" s="653"/>
      <c r="U203" s="653"/>
      <c r="V203" s="653"/>
      <c r="W203" s="653"/>
      <c r="X203" s="653"/>
      <c r="Y203" s="653"/>
      <c r="Z203" s="653"/>
      <c r="AA203" s="653"/>
      <c r="AB203" s="653"/>
      <c r="AC203" s="653"/>
      <c r="AD203" s="653"/>
      <c r="AE203" s="653"/>
      <c r="AF203" s="653"/>
      <c r="AG203" s="653"/>
      <c r="AH203" s="653"/>
      <c r="AI203" s="653"/>
      <c r="AJ203" s="653"/>
      <c r="AK203" s="653"/>
      <c r="AL203" s="653"/>
      <c r="AM203" s="653"/>
      <c r="AN203" s="653"/>
      <c r="AO203" s="653"/>
      <c r="AP203" s="653"/>
      <c r="AQ203" s="653"/>
      <c r="AR203" s="653"/>
      <c r="AS203" s="653"/>
      <c r="AT203" s="653"/>
      <c r="AU203" s="653"/>
      <c r="AV203" s="653"/>
      <c r="AW203" s="653"/>
      <c r="AX203" s="653"/>
      <c r="AY203" s="653"/>
      <c r="AZ203" s="653"/>
      <c r="BA203" s="653"/>
      <c r="BB203" s="653"/>
      <c r="BC203" s="653"/>
      <c r="BD203" s="653"/>
      <c r="BE203" s="653"/>
      <c r="BF203" s="653"/>
      <c r="BG203" s="653"/>
      <c r="BH203" s="653"/>
      <c r="BI203" s="653"/>
      <c r="BJ203" s="653"/>
      <c r="BK203" s="653"/>
      <c r="BL203" s="653"/>
      <c r="BM203" s="653"/>
      <c r="BN203" s="653"/>
      <c r="BO203" s="653"/>
      <c r="BP203" s="653"/>
      <c r="BQ203" s="653"/>
      <c r="BR203" s="653"/>
      <c r="BS203" s="653"/>
      <c r="BT203" s="653"/>
    </row>
    <row r="204" spans="1:72" x14ac:dyDescent="0.25">
      <c r="A204" s="6">
        <v>1</v>
      </c>
      <c r="B204" s="678"/>
      <c r="C204" s="652"/>
      <c r="D204" s="3"/>
      <c r="E204" s="3"/>
      <c r="F204" s="3"/>
      <c r="G204" s="3"/>
    </row>
    <row r="205" spans="1:72" ht="20.25" customHeight="1" x14ac:dyDescent="0.25">
      <c r="A205" s="6">
        <v>1</v>
      </c>
      <c r="B205" s="355" t="s">
        <v>91</v>
      </c>
      <c r="C205" s="657"/>
      <c r="D205" s="3"/>
      <c r="E205" s="3"/>
      <c r="F205" s="3"/>
      <c r="G205" s="3"/>
    </row>
    <row r="206" spans="1:72" x14ac:dyDescent="0.25">
      <c r="A206" s="6">
        <v>1</v>
      </c>
      <c r="B206" s="378" t="s">
        <v>4</v>
      </c>
      <c r="C206" s="657"/>
      <c r="D206" s="3"/>
      <c r="E206" s="3"/>
      <c r="F206" s="3"/>
      <c r="G206" s="3"/>
    </row>
    <row r="207" spans="1:72" x14ac:dyDescent="0.25">
      <c r="A207" s="6">
        <v>1</v>
      </c>
      <c r="B207" s="4" t="s">
        <v>11</v>
      </c>
      <c r="C207" s="340">
        <v>340</v>
      </c>
      <c r="D207" s="3">
        <v>2750</v>
      </c>
      <c r="E207" s="341">
        <v>9</v>
      </c>
      <c r="F207" s="3">
        <f t="shared" ref="F207:F222" si="13">ROUND(G207/C207,0)</f>
        <v>73</v>
      </c>
      <c r="G207" s="3">
        <f t="shared" ref="G207:G222" si="14">ROUND(D207*E207,0)</f>
        <v>24750</v>
      </c>
    </row>
    <row r="208" spans="1:72" x14ac:dyDescent="0.25">
      <c r="A208" s="6">
        <v>1</v>
      </c>
      <c r="B208" s="4" t="s">
        <v>46</v>
      </c>
      <c r="C208" s="340">
        <v>340</v>
      </c>
      <c r="D208" s="3">
        <v>940</v>
      </c>
      <c r="E208" s="341">
        <v>11</v>
      </c>
      <c r="F208" s="3">
        <f t="shared" si="13"/>
        <v>30</v>
      </c>
      <c r="G208" s="3">
        <f t="shared" si="14"/>
        <v>10340</v>
      </c>
    </row>
    <row r="209" spans="1:7" x14ac:dyDescent="0.25">
      <c r="A209" s="6">
        <v>1</v>
      </c>
      <c r="B209" s="4" t="s">
        <v>104</v>
      </c>
      <c r="C209" s="340">
        <v>340</v>
      </c>
      <c r="D209" s="3">
        <v>45</v>
      </c>
      <c r="E209" s="341">
        <v>12</v>
      </c>
      <c r="F209" s="3">
        <f t="shared" si="13"/>
        <v>2</v>
      </c>
      <c r="G209" s="3">
        <f t="shared" si="14"/>
        <v>540</v>
      </c>
    </row>
    <row r="210" spans="1:7" x14ac:dyDescent="0.25">
      <c r="A210" s="6">
        <v>1</v>
      </c>
      <c r="B210" s="4" t="s">
        <v>37</v>
      </c>
      <c r="C210" s="340">
        <v>340</v>
      </c>
      <c r="D210" s="3">
        <v>780</v>
      </c>
      <c r="E210" s="341">
        <v>10</v>
      </c>
      <c r="F210" s="3">
        <f t="shared" si="13"/>
        <v>23</v>
      </c>
      <c r="G210" s="3">
        <f t="shared" si="14"/>
        <v>7800</v>
      </c>
    </row>
    <row r="211" spans="1:7" x14ac:dyDescent="0.25">
      <c r="A211" s="6">
        <v>1</v>
      </c>
      <c r="B211" s="4" t="s">
        <v>36</v>
      </c>
      <c r="C211" s="340">
        <v>340</v>
      </c>
      <c r="D211" s="3">
        <v>1450</v>
      </c>
      <c r="E211" s="341">
        <v>9.8000000000000007</v>
      </c>
      <c r="F211" s="3">
        <f t="shared" si="13"/>
        <v>42</v>
      </c>
      <c r="G211" s="3">
        <f t="shared" si="14"/>
        <v>14210</v>
      </c>
    </row>
    <row r="212" spans="1:7" x14ac:dyDescent="0.25">
      <c r="A212" s="6">
        <v>1</v>
      </c>
      <c r="B212" s="4" t="s">
        <v>59</v>
      </c>
      <c r="C212" s="340">
        <v>340</v>
      </c>
      <c r="D212" s="3">
        <v>260</v>
      </c>
      <c r="E212" s="341">
        <v>11.3</v>
      </c>
      <c r="F212" s="3">
        <f t="shared" si="13"/>
        <v>9</v>
      </c>
      <c r="G212" s="3">
        <f t="shared" si="14"/>
        <v>2938</v>
      </c>
    </row>
    <row r="213" spans="1:7" x14ac:dyDescent="0.25">
      <c r="A213" s="6">
        <v>1</v>
      </c>
      <c r="B213" s="4" t="s">
        <v>47</v>
      </c>
      <c r="C213" s="340">
        <v>340</v>
      </c>
      <c r="D213" s="3">
        <v>230</v>
      </c>
      <c r="E213" s="341">
        <v>11.2</v>
      </c>
      <c r="F213" s="3">
        <f t="shared" si="13"/>
        <v>8</v>
      </c>
      <c r="G213" s="3">
        <f t="shared" si="14"/>
        <v>2576</v>
      </c>
    </row>
    <row r="214" spans="1:7" x14ac:dyDescent="0.25">
      <c r="A214" s="6">
        <v>1</v>
      </c>
      <c r="B214" s="4" t="s">
        <v>57</v>
      </c>
      <c r="C214" s="340">
        <v>340</v>
      </c>
      <c r="D214" s="3">
        <v>1600</v>
      </c>
      <c r="E214" s="341">
        <v>8.9</v>
      </c>
      <c r="F214" s="3">
        <f t="shared" si="13"/>
        <v>42</v>
      </c>
      <c r="G214" s="3">
        <f t="shared" si="14"/>
        <v>14240</v>
      </c>
    </row>
    <row r="215" spans="1:7" x14ac:dyDescent="0.25">
      <c r="A215" s="6">
        <v>1</v>
      </c>
      <c r="B215" s="4" t="s">
        <v>105</v>
      </c>
      <c r="C215" s="340">
        <v>340</v>
      </c>
      <c r="D215" s="3">
        <v>660</v>
      </c>
      <c r="E215" s="341">
        <v>7.5</v>
      </c>
      <c r="F215" s="3">
        <f t="shared" si="13"/>
        <v>15</v>
      </c>
      <c r="G215" s="3">
        <f t="shared" si="14"/>
        <v>4950</v>
      </c>
    </row>
    <row r="216" spans="1:7" ht="15" customHeight="1" x14ac:dyDescent="0.25">
      <c r="A216" s="6">
        <v>1</v>
      </c>
      <c r="B216" s="4" t="s">
        <v>58</v>
      </c>
      <c r="C216" s="340">
        <v>340</v>
      </c>
      <c r="D216" s="3">
        <v>1060</v>
      </c>
      <c r="E216" s="341">
        <v>11.2</v>
      </c>
      <c r="F216" s="3">
        <f t="shared" si="13"/>
        <v>35</v>
      </c>
      <c r="G216" s="3">
        <f t="shared" si="14"/>
        <v>11872</v>
      </c>
    </row>
    <row r="217" spans="1:7" x14ac:dyDescent="0.25">
      <c r="A217" s="6">
        <v>1</v>
      </c>
      <c r="B217" s="4" t="s">
        <v>40</v>
      </c>
      <c r="C217" s="340">
        <v>340</v>
      </c>
      <c r="D217" s="3">
        <v>290</v>
      </c>
      <c r="E217" s="341">
        <v>12.5</v>
      </c>
      <c r="F217" s="3">
        <f t="shared" si="13"/>
        <v>11</v>
      </c>
      <c r="G217" s="3">
        <f t="shared" si="14"/>
        <v>3625</v>
      </c>
    </row>
    <row r="218" spans="1:7" x14ac:dyDescent="0.25">
      <c r="A218" s="6">
        <v>1</v>
      </c>
      <c r="B218" s="4" t="s">
        <v>48</v>
      </c>
      <c r="C218" s="340">
        <v>340</v>
      </c>
      <c r="D218" s="3">
        <v>940</v>
      </c>
      <c r="E218" s="341">
        <v>10</v>
      </c>
      <c r="F218" s="3">
        <f t="shared" si="13"/>
        <v>28</v>
      </c>
      <c r="G218" s="3">
        <f t="shared" si="14"/>
        <v>9400</v>
      </c>
    </row>
    <row r="219" spans="1:7" ht="18" customHeight="1" x14ac:dyDescent="0.25">
      <c r="A219" s="6">
        <v>1</v>
      </c>
      <c r="B219" s="46" t="s">
        <v>110</v>
      </c>
      <c r="C219" s="340">
        <v>320</v>
      </c>
      <c r="D219" s="3">
        <v>320</v>
      </c>
      <c r="E219" s="344">
        <v>10</v>
      </c>
      <c r="F219" s="3">
        <f t="shared" si="13"/>
        <v>10</v>
      </c>
      <c r="G219" s="3">
        <f t="shared" si="14"/>
        <v>3200</v>
      </c>
    </row>
    <row r="220" spans="1:7" x14ac:dyDescent="0.25">
      <c r="A220" s="6">
        <v>1</v>
      </c>
      <c r="B220" s="4" t="s">
        <v>49</v>
      </c>
      <c r="C220" s="340">
        <v>300</v>
      </c>
      <c r="D220" s="3">
        <v>1750</v>
      </c>
      <c r="E220" s="341">
        <v>6.3</v>
      </c>
      <c r="F220" s="3">
        <f t="shared" si="13"/>
        <v>37</v>
      </c>
      <c r="G220" s="3">
        <f t="shared" si="14"/>
        <v>11025</v>
      </c>
    </row>
    <row r="221" spans="1:7" x14ac:dyDescent="0.25">
      <c r="A221" s="6">
        <v>1</v>
      </c>
      <c r="B221" s="4" t="s">
        <v>24</v>
      </c>
      <c r="C221" s="5">
        <v>340</v>
      </c>
      <c r="D221" s="3">
        <v>1400</v>
      </c>
      <c r="E221" s="342">
        <v>7.6</v>
      </c>
      <c r="F221" s="3">
        <f t="shared" si="13"/>
        <v>31</v>
      </c>
      <c r="G221" s="3">
        <f t="shared" si="14"/>
        <v>10640</v>
      </c>
    </row>
    <row r="222" spans="1:7" x14ac:dyDescent="0.25">
      <c r="A222" s="6">
        <v>1</v>
      </c>
      <c r="B222" s="71" t="s">
        <v>199</v>
      </c>
      <c r="C222" s="2">
        <v>300</v>
      </c>
      <c r="D222" s="3">
        <v>125</v>
      </c>
      <c r="E222" s="72">
        <v>10</v>
      </c>
      <c r="F222" s="3">
        <f t="shared" si="13"/>
        <v>4</v>
      </c>
      <c r="G222" s="3">
        <f t="shared" si="14"/>
        <v>1250</v>
      </c>
    </row>
    <row r="223" spans="1:7" x14ac:dyDescent="0.25">
      <c r="A223" s="6">
        <v>1</v>
      </c>
      <c r="B223" s="71"/>
      <c r="C223" s="2"/>
      <c r="D223" s="3"/>
      <c r="E223" s="92"/>
      <c r="F223" s="3"/>
      <c r="G223" s="3"/>
    </row>
    <row r="224" spans="1:7" s="24" customFormat="1" x14ac:dyDescent="0.25">
      <c r="A224" s="6">
        <v>1</v>
      </c>
      <c r="B224" s="618" t="s">
        <v>5</v>
      </c>
      <c r="C224" s="417"/>
      <c r="D224" s="22">
        <f>SUM(D207:D222)</f>
        <v>14600</v>
      </c>
      <c r="E224" s="21">
        <f>G224/D224</f>
        <v>9.1339726027397266</v>
      </c>
      <c r="F224" s="22">
        <f t="shared" ref="F224:G224" si="15">SUM(F207:F222)</f>
        <v>400</v>
      </c>
      <c r="G224" s="22">
        <f t="shared" si="15"/>
        <v>133356</v>
      </c>
    </row>
    <row r="225" spans="1:8" s="24" customFormat="1" ht="16.5" customHeight="1" x14ac:dyDescent="0.25">
      <c r="A225" s="6">
        <v>1</v>
      </c>
      <c r="B225" s="19"/>
      <c r="C225" s="5"/>
      <c r="D225" s="23"/>
      <c r="E225" s="432"/>
      <c r="F225" s="23"/>
      <c r="G225" s="23"/>
    </row>
    <row r="226" spans="1:8" s="58" customFormat="1" ht="18.75" customHeight="1" x14ac:dyDescent="0.25">
      <c r="A226" s="6">
        <v>1</v>
      </c>
      <c r="B226" s="25" t="s">
        <v>227</v>
      </c>
      <c r="C226" s="25"/>
      <c r="D226" s="89"/>
      <c r="E226" s="57"/>
      <c r="F226" s="57"/>
      <c r="G226" s="57"/>
    </row>
    <row r="227" spans="1:8" s="58" customFormat="1" x14ac:dyDescent="0.25">
      <c r="A227" s="6">
        <v>1</v>
      </c>
      <c r="B227" s="27" t="s">
        <v>123</v>
      </c>
      <c r="C227" s="59"/>
      <c r="D227" s="57">
        <f>SUM(D228,D229,D230,D231)</f>
        <v>46700</v>
      </c>
      <c r="E227" s="57"/>
      <c r="F227" s="57"/>
      <c r="G227" s="57"/>
    </row>
    <row r="228" spans="1:8" s="58" customFormat="1" x14ac:dyDescent="0.25">
      <c r="A228" s="6">
        <v>1</v>
      </c>
      <c r="B228" s="60" t="s">
        <v>228</v>
      </c>
      <c r="C228" s="59"/>
      <c r="D228" s="57"/>
      <c r="E228" s="57"/>
      <c r="F228" s="57"/>
      <c r="G228" s="57"/>
    </row>
    <row r="229" spans="1:8" s="58" customFormat="1" ht="17.25" customHeight="1" x14ac:dyDescent="0.25">
      <c r="A229" s="6">
        <v>1</v>
      </c>
      <c r="B229" s="60" t="s">
        <v>229</v>
      </c>
      <c r="C229" s="59"/>
      <c r="D229" s="3">
        <v>16000</v>
      </c>
      <c r="E229" s="57"/>
      <c r="F229" s="57"/>
      <c r="G229" s="57"/>
    </row>
    <row r="230" spans="1:8" s="58" customFormat="1" ht="30" x14ac:dyDescent="0.25">
      <c r="A230" s="6">
        <v>1</v>
      </c>
      <c r="B230" s="60" t="s">
        <v>230</v>
      </c>
      <c r="C230" s="59"/>
      <c r="D230" s="3"/>
      <c r="E230" s="57"/>
      <c r="F230" s="57"/>
      <c r="G230" s="57"/>
    </row>
    <row r="231" spans="1:8" s="58" customFormat="1" x14ac:dyDescent="0.25">
      <c r="A231" s="6">
        <v>1</v>
      </c>
      <c r="B231" s="27" t="s">
        <v>231</v>
      </c>
      <c r="C231" s="59"/>
      <c r="D231" s="3">
        <v>30700</v>
      </c>
      <c r="E231" s="57"/>
      <c r="F231" s="57"/>
      <c r="G231" s="57"/>
    </row>
    <row r="232" spans="1:8" s="58" customFormat="1" ht="45" x14ac:dyDescent="0.25">
      <c r="A232" s="6">
        <v>1</v>
      </c>
      <c r="B232" s="27" t="s">
        <v>326</v>
      </c>
      <c r="C232" s="59"/>
      <c r="D232" s="17">
        <v>8556</v>
      </c>
      <c r="E232" s="57"/>
      <c r="F232" s="57"/>
      <c r="G232" s="57"/>
      <c r="H232" s="90"/>
    </row>
    <row r="233" spans="1:8" s="24" customFormat="1" x14ac:dyDescent="0.25">
      <c r="A233" s="6">
        <v>1</v>
      </c>
      <c r="B233" s="28" t="s">
        <v>121</v>
      </c>
      <c r="C233" s="26"/>
      <c r="D233" s="3">
        <v>100000</v>
      </c>
      <c r="E233" s="3"/>
      <c r="F233" s="3"/>
      <c r="G233" s="3"/>
    </row>
    <row r="234" spans="1:8" s="58" customFormat="1" x14ac:dyDescent="0.25">
      <c r="A234" s="6">
        <v>1</v>
      </c>
      <c r="B234" s="55" t="s">
        <v>160</v>
      </c>
      <c r="C234" s="490"/>
      <c r="D234" s="3"/>
      <c r="E234" s="57"/>
      <c r="F234" s="57"/>
      <c r="G234" s="57"/>
    </row>
    <row r="235" spans="1:8" s="58" customFormat="1" ht="15.75" customHeight="1" x14ac:dyDescent="0.25">
      <c r="A235" s="6">
        <v>1</v>
      </c>
      <c r="B235" s="61" t="s">
        <v>232</v>
      </c>
      <c r="C235" s="62"/>
      <c r="D235" s="59">
        <f>D227+ROUND(D233*3.2,0)</f>
        <v>366700</v>
      </c>
      <c r="E235" s="63"/>
      <c r="F235" s="63"/>
      <c r="G235" s="63"/>
    </row>
    <row r="236" spans="1:8" s="58" customFormat="1" ht="15.75" customHeight="1" x14ac:dyDescent="0.25">
      <c r="A236" s="6">
        <v>1</v>
      </c>
      <c r="B236" s="25" t="s">
        <v>163</v>
      </c>
      <c r="C236" s="26"/>
      <c r="D236" s="3"/>
      <c r="E236" s="63"/>
      <c r="F236" s="63"/>
      <c r="G236" s="63"/>
    </row>
    <row r="237" spans="1:8" s="58" customFormat="1" ht="15.75" customHeight="1" x14ac:dyDescent="0.25">
      <c r="A237" s="6">
        <v>1</v>
      </c>
      <c r="B237" s="27" t="s">
        <v>123</v>
      </c>
      <c r="C237" s="26"/>
      <c r="D237" s="3">
        <f>SUM(D238,D239,D246,D252,D253,D254)</f>
        <v>50178</v>
      </c>
      <c r="E237" s="63"/>
      <c r="F237" s="63"/>
      <c r="G237" s="63"/>
    </row>
    <row r="238" spans="1:8" s="58" customFormat="1" ht="15.75" customHeight="1" x14ac:dyDescent="0.25">
      <c r="A238" s="6">
        <v>1</v>
      </c>
      <c r="B238" s="27" t="s">
        <v>228</v>
      </c>
      <c r="C238" s="26"/>
      <c r="D238" s="3"/>
      <c r="E238" s="63"/>
      <c r="F238" s="63"/>
      <c r="G238" s="63"/>
    </row>
    <row r="239" spans="1:8" s="58" customFormat="1" ht="15.75" customHeight="1" x14ac:dyDescent="0.25">
      <c r="A239" s="6">
        <v>1</v>
      </c>
      <c r="B239" s="60" t="s">
        <v>233</v>
      </c>
      <c r="C239" s="26"/>
      <c r="D239" s="3">
        <f>D240+D241+D242+D244</f>
        <v>21678</v>
      </c>
      <c r="E239" s="63"/>
      <c r="F239" s="63"/>
      <c r="G239" s="63"/>
    </row>
    <row r="240" spans="1:8" s="58" customFormat="1" ht="19.5" customHeight="1" x14ac:dyDescent="0.25">
      <c r="A240" s="6">
        <v>1</v>
      </c>
      <c r="B240" s="64" t="s">
        <v>234</v>
      </c>
      <c r="C240" s="26"/>
      <c r="D240" s="57">
        <v>16675</v>
      </c>
      <c r="E240" s="63"/>
      <c r="F240" s="63"/>
      <c r="G240" s="63"/>
    </row>
    <row r="241" spans="1:7" s="58" customFormat="1" ht="15.75" customHeight="1" x14ac:dyDescent="0.25">
      <c r="A241" s="6">
        <v>1</v>
      </c>
      <c r="B241" s="64" t="s">
        <v>235</v>
      </c>
      <c r="C241" s="26"/>
      <c r="D241" s="57">
        <v>5003</v>
      </c>
      <c r="E241" s="63"/>
      <c r="F241" s="63"/>
      <c r="G241" s="63"/>
    </row>
    <row r="242" spans="1:7" s="58" customFormat="1" ht="30.75" customHeight="1" x14ac:dyDescent="0.25">
      <c r="A242" s="6">
        <v>1</v>
      </c>
      <c r="B242" s="64" t="s">
        <v>236</v>
      </c>
      <c r="C242" s="26"/>
      <c r="D242" s="57"/>
      <c r="E242" s="63"/>
      <c r="F242" s="63"/>
      <c r="G242" s="63"/>
    </row>
    <row r="243" spans="1:7" s="58" customFormat="1" x14ac:dyDescent="0.25">
      <c r="A243" s="6">
        <v>1</v>
      </c>
      <c r="B243" s="64" t="s">
        <v>237</v>
      </c>
      <c r="C243" s="26"/>
      <c r="D243" s="57"/>
      <c r="E243" s="63"/>
      <c r="F243" s="63"/>
      <c r="G243" s="63"/>
    </row>
    <row r="244" spans="1:7" s="58" customFormat="1" ht="30" x14ac:dyDescent="0.25">
      <c r="A244" s="6">
        <v>1</v>
      </c>
      <c r="B244" s="64" t="s">
        <v>238</v>
      </c>
      <c r="C244" s="26"/>
      <c r="D244" s="57"/>
      <c r="E244" s="63"/>
      <c r="F244" s="63"/>
      <c r="G244" s="63"/>
    </row>
    <row r="245" spans="1:7" s="58" customFormat="1" x14ac:dyDescent="0.25">
      <c r="A245" s="6">
        <v>1</v>
      </c>
      <c r="B245" s="64" t="s">
        <v>237</v>
      </c>
      <c r="C245" s="26"/>
      <c r="D245" s="91"/>
      <c r="E245" s="63"/>
      <c r="F245" s="63"/>
      <c r="G245" s="63"/>
    </row>
    <row r="246" spans="1:7" s="58" customFormat="1" ht="30" customHeight="1" x14ac:dyDescent="0.25">
      <c r="A246" s="6">
        <v>1</v>
      </c>
      <c r="B246" s="60" t="s">
        <v>239</v>
      </c>
      <c r="C246" s="26"/>
      <c r="D246" s="3">
        <f>SUM(D247,D248,D250)</f>
        <v>8000</v>
      </c>
      <c r="E246" s="63"/>
      <c r="F246" s="63"/>
      <c r="G246" s="63"/>
    </row>
    <row r="247" spans="1:7" s="58" customFormat="1" ht="30" x14ac:dyDescent="0.25">
      <c r="A247" s="6">
        <v>1</v>
      </c>
      <c r="B247" s="64" t="s">
        <v>240</v>
      </c>
      <c r="C247" s="26"/>
      <c r="D247" s="3">
        <v>8000</v>
      </c>
      <c r="E247" s="63"/>
      <c r="F247" s="63"/>
      <c r="G247" s="63"/>
    </row>
    <row r="248" spans="1:7" s="58" customFormat="1" ht="45" x14ac:dyDescent="0.25">
      <c r="A248" s="6">
        <v>1</v>
      </c>
      <c r="B248" s="64" t="s">
        <v>241</v>
      </c>
      <c r="C248" s="26"/>
      <c r="D248" s="53"/>
      <c r="E248" s="63"/>
      <c r="F248" s="63"/>
      <c r="G248" s="63"/>
    </row>
    <row r="249" spans="1:7" s="58" customFormat="1" x14ac:dyDescent="0.25">
      <c r="A249" s="6">
        <v>1</v>
      </c>
      <c r="B249" s="64" t="s">
        <v>237</v>
      </c>
      <c r="C249" s="26"/>
      <c r="D249" s="53"/>
      <c r="E249" s="63"/>
      <c r="F249" s="63"/>
      <c r="G249" s="63"/>
    </row>
    <row r="250" spans="1:7" s="58" customFormat="1" ht="45" x14ac:dyDescent="0.25">
      <c r="A250" s="6">
        <v>1</v>
      </c>
      <c r="B250" s="64" t="s">
        <v>242</v>
      </c>
      <c r="C250" s="26"/>
      <c r="D250" s="53"/>
      <c r="E250" s="63"/>
      <c r="F250" s="63"/>
      <c r="G250" s="63"/>
    </row>
    <row r="251" spans="1:7" s="58" customFormat="1" x14ac:dyDescent="0.25">
      <c r="A251" s="6">
        <v>1</v>
      </c>
      <c r="B251" s="64" t="s">
        <v>237</v>
      </c>
      <c r="C251" s="26"/>
      <c r="D251" s="53"/>
      <c r="E251" s="63"/>
      <c r="F251" s="63"/>
      <c r="G251" s="63"/>
    </row>
    <row r="252" spans="1:7" s="58" customFormat="1" ht="31.5" customHeight="1" x14ac:dyDescent="0.25">
      <c r="A252" s="6">
        <v>1</v>
      </c>
      <c r="B252" s="60" t="s">
        <v>243</v>
      </c>
      <c r="C252" s="26"/>
      <c r="D252" s="3">
        <v>500</v>
      </c>
      <c r="E252" s="63"/>
      <c r="F252" s="63"/>
      <c r="G252" s="63"/>
    </row>
    <row r="253" spans="1:7" s="58" customFormat="1" ht="15.75" customHeight="1" x14ac:dyDescent="0.25">
      <c r="A253" s="6">
        <v>1</v>
      </c>
      <c r="B253" s="60" t="s">
        <v>244</v>
      </c>
      <c r="C253" s="26"/>
      <c r="D253" s="3"/>
      <c r="E253" s="63"/>
      <c r="F253" s="63"/>
      <c r="G253" s="63"/>
    </row>
    <row r="254" spans="1:7" s="58" customFormat="1" ht="15.75" customHeight="1" x14ac:dyDescent="0.25">
      <c r="A254" s="6">
        <v>1</v>
      </c>
      <c r="B254" s="27" t="s">
        <v>245</v>
      </c>
      <c r="C254" s="26"/>
      <c r="D254" s="3">
        <v>20000</v>
      </c>
      <c r="E254" s="63"/>
      <c r="F254" s="63"/>
      <c r="G254" s="63"/>
    </row>
    <row r="255" spans="1:7" s="58" customFormat="1" x14ac:dyDescent="0.25">
      <c r="A255" s="6">
        <v>1</v>
      </c>
      <c r="B255" s="28" t="s">
        <v>121</v>
      </c>
      <c r="C255" s="59"/>
      <c r="D255" s="57"/>
      <c r="E255" s="63"/>
      <c r="F255" s="63"/>
      <c r="G255" s="63"/>
    </row>
    <row r="256" spans="1:7" s="58" customFormat="1" x14ac:dyDescent="0.25">
      <c r="A256" s="6">
        <v>1</v>
      </c>
      <c r="B256" s="55" t="s">
        <v>160</v>
      </c>
      <c r="C256" s="59"/>
      <c r="D256" s="91"/>
      <c r="E256" s="63"/>
      <c r="F256" s="63"/>
      <c r="G256" s="63"/>
    </row>
    <row r="257" spans="1:7" s="24" customFormat="1" ht="30" x14ac:dyDescent="0.25">
      <c r="A257" s="6">
        <v>1</v>
      </c>
      <c r="B257" s="28" t="s">
        <v>122</v>
      </c>
      <c r="C257" s="56"/>
      <c r="D257" s="3">
        <v>28800</v>
      </c>
      <c r="E257" s="3"/>
      <c r="F257" s="3"/>
      <c r="G257" s="3"/>
    </row>
    <row r="258" spans="1:7" s="58" customFormat="1" ht="15.75" customHeight="1" x14ac:dyDescent="0.25">
      <c r="A258" s="6">
        <v>1</v>
      </c>
      <c r="B258" s="28" t="s">
        <v>246</v>
      </c>
      <c r="C258" s="26"/>
      <c r="D258" s="3"/>
      <c r="E258" s="63"/>
      <c r="F258" s="63"/>
      <c r="G258" s="63"/>
    </row>
    <row r="259" spans="1:7" s="58" customFormat="1" ht="45" x14ac:dyDescent="0.25">
      <c r="A259" s="6">
        <v>1</v>
      </c>
      <c r="B259" s="28" t="s">
        <v>339</v>
      </c>
      <c r="C259" s="26"/>
      <c r="D259" s="3">
        <v>7800</v>
      </c>
      <c r="E259" s="63"/>
      <c r="F259" s="63"/>
      <c r="G259" s="63"/>
    </row>
    <row r="260" spans="1:7" s="58" customFormat="1" x14ac:dyDescent="0.25">
      <c r="A260" s="6">
        <v>1</v>
      </c>
      <c r="B260" s="66" t="s">
        <v>162</v>
      </c>
      <c r="C260" s="26"/>
      <c r="D260" s="22">
        <f>D237+ROUND(D255*3.2,0)+D257+D259</f>
        <v>86778</v>
      </c>
      <c r="E260" s="63"/>
      <c r="F260" s="63"/>
      <c r="G260" s="63"/>
    </row>
    <row r="261" spans="1:7" s="58" customFormat="1" x14ac:dyDescent="0.25">
      <c r="A261" s="6">
        <v>1</v>
      </c>
      <c r="B261" s="67" t="s">
        <v>161</v>
      </c>
      <c r="C261" s="26"/>
      <c r="D261" s="22">
        <f>SUM(D235,D260)</f>
        <v>453478</v>
      </c>
      <c r="E261" s="63"/>
      <c r="F261" s="63"/>
      <c r="G261" s="63"/>
    </row>
    <row r="262" spans="1:7" s="58" customFormat="1" ht="15.75" x14ac:dyDescent="0.25">
      <c r="A262" s="6">
        <v>1</v>
      </c>
      <c r="B262" s="353" t="s">
        <v>124</v>
      </c>
      <c r="C262" s="26"/>
      <c r="D262" s="335">
        <f>SUM(D263:D266)</f>
        <v>5150</v>
      </c>
      <c r="E262" s="586"/>
      <c r="F262" s="586"/>
      <c r="G262" s="586"/>
    </row>
    <row r="263" spans="1:7" s="58" customFormat="1" x14ac:dyDescent="0.25">
      <c r="A263" s="6">
        <v>1</v>
      </c>
      <c r="B263" s="4" t="s">
        <v>19</v>
      </c>
      <c r="C263" s="26"/>
      <c r="D263" s="3">
        <v>1401</v>
      </c>
      <c r="E263" s="586"/>
      <c r="F263" s="586"/>
      <c r="G263" s="586"/>
    </row>
    <row r="264" spans="1:7" s="58" customFormat="1" ht="30" x14ac:dyDescent="0.25">
      <c r="A264" s="6">
        <v>1</v>
      </c>
      <c r="B264" s="46" t="s">
        <v>173</v>
      </c>
      <c r="C264" s="26"/>
      <c r="D264" s="3">
        <v>284</v>
      </c>
      <c r="E264" s="586"/>
      <c r="F264" s="586"/>
      <c r="G264" s="586"/>
    </row>
    <row r="265" spans="1:7" s="58" customFormat="1" x14ac:dyDescent="0.25">
      <c r="A265" s="6">
        <v>1</v>
      </c>
      <c r="B265" s="4" t="s">
        <v>32</v>
      </c>
      <c r="C265" s="26"/>
      <c r="D265" s="3">
        <v>2994</v>
      </c>
      <c r="E265" s="586"/>
      <c r="F265" s="586"/>
      <c r="G265" s="586"/>
    </row>
    <row r="266" spans="1:7" s="58" customFormat="1" x14ac:dyDescent="0.25">
      <c r="A266" s="6">
        <v>1</v>
      </c>
      <c r="B266" s="4" t="s">
        <v>125</v>
      </c>
      <c r="C266" s="26"/>
      <c r="D266" s="3">
        <v>471</v>
      </c>
      <c r="E266" s="586"/>
      <c r="F266" s="586"/>
      <c r="G266" s="586"/>
    </row>
    <row r="267" spans="1:7" s="24" customFormat="1" ht="15.75" x14ac:dyDescent="0.25">
      <c r="A267" s="6">
        <v>1</v>
      </c>
      <c r="B267" s="29" t="s">
        <v>7</v>
      </c>
      <c r="C267" s="417"/>
      <c r="D267" s="3"/>
      <c r="E267" s="3"/>
      <c r="F267" s="3"/>
      <c r="G267" s="3"/>
    </row>
    <row r="268" spans="1:7" s="24" customFormat="1" x14ac:dyDescent="0.25">
      <c r="A268" s="6">
        <v>1</v>
      </c>
      <c r="B268" s="54" t="s">
        <v>145</v>
      </c>
      <c r="C268" s="417"/>
      <c r="D268" s="3"/>
      <c r="E268" s="3"/>
      <c r="F268" s="3"/>
      <c r="G268" s="3"/>
    </row>
    <row r="269" spans="1:7" s="24" customFormat="1" x14ac:dyDescent="0.25">
      <c r="A269" s="6">
        <v>1</v>
      </c>
      <c r="B269" s="32" t="s">
        <v>105</v>
      </c>
      <c r="C269" s="671">
        <v>300</v>
      </c>
      <c r="D269" s="3">
        <v>140</v>
      </c>
      <c r="E269" s="342">
        <v>7.4</v>
      </c>
      <c r="F269" s="3">
        <f>ROUND(G269/C269,0)</f>
        <v>3</v>
      </c>
      <c r="G269" s="3">
        <f>ROUND(D269*E269,0)</f>
        <v>1036</v>
      </c>
    </row>
    <row r="270" spans="1:7" s="24" customFormat="1" x14ac:dyDescent="0.25">
      <c r="A270" s="6">
        <v>1</v>
      </c>
      <c r="B270" s="32" t="s">
        <v>11</v>
      </c>
      <c r="C270" s="671">
        <v>300</v>
      </c>
      <c r="D270" s="3">
        <v>80</v>
      </c>
      <c r="E270" s="679">
        <v>6.7</v>
      </c>
      <c r="F270" s="3">
        <f>ROUND(G270/C270,0)</f>
        <v>2</v>
      </c>
      <c r="G270" s="3">
        <f>ROUND(D270*E270,0)</f>
        <v>536</v>
      </c>
    </row>
    <row r="271" spans="1:7" s="24" customFormat="1" x14ac:dyDescent="0.25">
      <c r="A271" s="6">
        <v>1</v>
      </c>
      <c r="B271" s="32" t="s">
        <v>21</v>
      </c>
      <c r="C271" s="671">
        <v>300</v>
      </c>
      <c r="D271" s="3">
        <v>50</v>
      </c>
      <c r="E271" s="679">
        <v>9.5</v>
      </c>
      <c r="F271" s="3">
        <f>ROUND(G271/C271,0)</f>
        <v>2</v>
      </c>
      <c r="G271" s="3">
        <f>ROUND(D271*E271,0)</f>
        <v>475</v>
      </c>
    </row>
    <row r="272" spans="1:7" s="24" customFormat="1" x14ac:dyDescent="0.25">
      <c r="A272" s="6">
        <v>1</v>
      </c>
      <c r="B272" s="32" t="s">
        <v>58</v>
      </c>
      <c r="C272" s="671">
        <v>300</v>
      </c>
      <c r="D272" s="3">
        <v>90</v>
      </c>
      <c r="E272" s="679">
        <v>11</v>
      </c>
      <c r="F272" s="3">
        <f>ROUND(G272/C272,0)</f>
        <v>3</v>
      </c>
      <c r="G272" s="3">
        <f>ROUND(D272*E272,0)</f>
        <v>990</v>
      </c>
    </row>
    <row r="273" spans="1:72" s="24" customFormat="1" ht="16.5" customHeight="1" x14ac:dyDescent="0.25">
      <c r="A273" s="6">
        <v>1</v>
      </c>
      <c r="B273" s="34" t="s">
        <v>9</v>
      </c>
      <c r="C273" s="674"/>
      <c r="D273" s="44">
        <f>SUM(D269:D272)</f>
        <v>360</v>
      </c>
      <c r="E273" s="21">
        <f>G273/D273</f>
        <v>8.4361111111111118</v>
      </c>
      <c r="F273" s="44">
        <f t="shared" ref="F273:G273" si="16">SUM(F269:F272)</f>
        <v>10</v>
      </c>
      <c r="G273" s="44">
        <f t="shared" si="16"/>
        <v>3037</v>
      </c>
    </row>
    <row r="274" spans="1:72" s="24" customFormat="1" x14ac:dyDescent="0.25">
      <c r="A274" s="6">
        <v>1</v>
      </c>
      <c r="B274" s="54" t="s">
        <v>77</v>
      </c>
      <c r="C274" s="674"/>
      <c r="D274" s="44"/>
      <c r="E274" s="50"/>
      <c r="F274" s="44"/>
      <c r="G274" s="44"/>
    </row>
    <row r="275" spans="1:72" s="24" customFormat="1" x14ac:dyDescent="0.25">
      <c r="A275" s="6">
        <v>1</v>
      </c>
      <c r="B275" s="336" t="s">
        <v>322</v>
      </c>
      <c r="C275" s="340">
        <v>240</v>
      </c>
      <c r="D275" s="3">
        <v>35</v>
      </c>
      <c r="E275" s="341">
        <v>8</v>
      </c>
      <c r="F275" s="3">
        <f t="shared" ref="F275:F281" si="17">ROUND(G275/C275,0)</f>
        <v>1</v>
      </c>
      <c r="G275" s="3">
        <f t="shared" ref="G275:G281" si="18">ROUND(D275*E275,0)</f>
        <v>280</v>
      </c>
    </row>
    <row r="276" spans="1:72" s="24" customFormat="1" x14ac:dyDescent="0.25">
      <c r="A276" s="6">
        <v>1</v>
      </c>
      <c r="B276" s="336" t="s">
        <v>358</v>
      </c>
      <c r="C276" s="340">
        <v>240</v>
      </c>
      <c r="D276" s="3">
        <v>470</v>
      </c>
      <c r="E276" s="341">
        <v>8</v>
      </c>
      <c r="F276" s="3">
        <f t="shared" si="17"/>
        <v>16</v>
      </c>
      <c r="G276" s="3">
        <f t="shared" si="18"/>
        <v>3760</v>
      </c>
    </row>
    <row r="277" spans="1:72" s="24" customFormat="1" x14ac:dyDescent="0.25">
      <c r="A277" s="6">
        <v>1</v>
      </c>
      <c r="B277" s="336" t="s">
        <v>359</v>
      </c>
      <c r="C277" s="340">
        <v>240</v>
      </c>
      <c r="D277" s="3">
        <v>30</v>
      </c>
      <c r="E277" s="341">
        <v>8</v>
      </c>
      <c r="F277" s="3">
        <f t="shared" si="17"/>
        <v>1</v>
      </c>
      <c r="G277" s="3">
        <f t="shared" si="18"/>
        <v>240</v>
      </c>
    </row>
    <row r="278" spans="1:72" s="24" customFormat="1" x14ac:dyDescent="0.25">
      <c r="A278" s="6">
        <v>1</v>
      </c>
      <c r="B278" s="336" t="s">
        <v>360</v>
      </c>
      <c r="C278" s="340">
        <v>240</v>
      </c>
      <c r="D278" s="3">
        <v>890</v>
      </c>
      <c r="E278" s="341">
        <v>8</v>
      </c>
      <c r="F278" s="3">
        <f t="shared" si="17"/>
        <v>30</v>
      </c>
      <c r="G278" s="3">
        <f t="shared" si="18"/>
        <v>7120</v>
      </c>
    </row>
    <row r="279" spans="1:72" s="24" customFormat="1" x14ac:dyDescent="0.25">
      <c r="A279" s="6">
        <v>1</v>
      </c>
      <c r="B279" s="336" t="s">
        <v>361</v>
      </c>
      <c r="C279" s="340">
        <v>240</v>
      </c>
      <c r="D279" s="3">
        <v>62</v>
      </c>
      <c r="E279" s="341">
        <v>8</v>
      </c>
      <c r="F279" s="3">
        <f t="shared" si="17"/>
        <v>2</v>
      </c>
      <c r="G279" s="3">
        <f t="shared" si="18"/>
        <v>496</v>
      </c>
    </row>
    <row r="280" spans="1:72" s="24" customFormat="1" x14ac:dyDescent="0.25">
      <c r="A280" s="6">
        <v>1</v>
      </c>
      <c r="B280" s="336" t="s">
        <v>362</v>
      </c>
      <c r="C280" s="340">
        <v>240</v>
      </c>
      <c r="D280" s="3">
        <v>53</v>
      </c>
      <c r="E280" s="341">
        <v>8</v>
      </c>
      <c r="F280" s="3">
        <f t="shared" si="17"/>
        <v>2</v>
      </c>
      <c r="G280" s="3">
        <f t="shared" si="18"/>
        <v>424</v>
      </c>
    </row>
    <row r="281" spans="1:72" s="24" customFormat="1" x14ac:dyDescent="0.25">
      <c r="A281" s="6">
        <v>1</v>
      </c>
      <c r="B281" s="336" t="s">
        <v>363</v>
      </c>
      <c r="C281" s="340">
        <v>240</v>
      </c>
      <c r="D281" s="3">
        <v>240</v>
      </c>
      <c r="E281" s="341">
        <v>8</v>
      </c>
      <c r="F281" s="3">
        <f t="shared" si="17"/>
        <v>8</v>
      </c>
      <c r="G281" s="3">
        <f t="shared" si="18"/>
        <v>1920</v>
      </c>
    </row>
    <row r="282" spans="1:72" s="24" customFormat="1" ht="15.75" customHeight="1" x14ac:dyDescent="0.25">
      <c r="A282" s="6">
        <v>1</v>
      </c>
      <c r="B282" s="34" t="s">
        <v>147</v>
      </c>
      <c r="C282" s="340"/>
      <c r="D282" s="44">
        <f>SUM(D275:D281)</f>
        <v>1780</v>
      </c>
      <c r="E282" s="650">
        <f>E275</f>
        <v>8</v>
      </c>
      <c r="F282" s="44">
        <f>SUM(F275:F281)</f>
        <v>60</v>
      </c>
      <c r="G282" s="44">
        <f>SUM(G275:G281)</f>
        <v>14240</v>
      </c>
    </row>
    <row r="283" spans="1:72" s="24" customFormat="1" ht="17.25" customHeight="1" x14ac:dyDescent="0.25">
      <c r="A283" s="6">
        <v>1</v>
      </c>
      <c r="B283" s="36" t="s">
        <v>118</v>
      </c>
      <c r="C283" s="417"/>
      <c r="D283" s="22">
        <f>D273+D282</f>
        <v>2140</v>
      </c>
      <c r="E283" s="21">
        <f>G283/D283</f>
        <v>8.0733644859813083</v>
      </c>
      <c r="F283" s="22">
        <f>F273+F282</f>
        <v>70</v>
      </c>
      <c r="G283" s="22">
        <f>G273+G282</f>
        <v>17277</v>
      </c>
    </row>
    <row r="284" spans="1:72" s="680" customFormat="1" x14ac:dyDescent="0.25">
      <c r="A284" s="6">
        <v>1</v>
      </c>
      <c r="B284" s="668" t="s">
        <v>10</v>
      </c>
      <c r="C284" s="669"/>
      <c r="D284" s="669"/>
      <c r="E284" s="669"/>
      <c r="F284" s="669"/>
      <c r="G284" s="669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</row>
    <row r="285" spans="1:72" x14ac:dyDescent="0.25">
      <c r="A285" s="6">
        <v>1</v>
      </c>
      <c r="B285" s="681"/>
      <c r="C285" s="656"/>
      <c r="D285" s="3"/>
      <c r="E285" s="3"/>
      <c r="F285" s="3"/>
      <c r="G285" s="3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</row>
    <row r="286" spans="1:72" ht="15.75" x14ac:dyDescent="0.25">
      <c r="A286" s="6">
        <v>1</v>
      </c>
      <c r="B286" s="355" t="s">
        <v>98</v>
      </c>
      <c r="C286" s="657"/>
      <c r="D286" s="3"/>
      <c r="E286" s="3"/>
      <c r="F286" s="3"/>
      <c r="G286" s="3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</row>
    <row r="287" spans="1:72" x14ac:dyDescent="0.25">
      <c r="A287" s="6">
        <v>1</v>
      </c>
      <c r="B287" s="378" t="s">
        <v>4</v>
      </c>
      <c r="C287" s="657"/>
      <c r="D287" s="3"/>
      <c r="E287" s="3"/>
      <c r="F287" s="3"/>
      <c r="G287" s="3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</row>
    <row r="288" spans="1:72" x14ac:dyDescent="0.25">
      <c r="A288" s="6">
        <v>1</v>
      </c>
      <c r="B288" s="4" t="s">
        <v>49</v>
      </c>
      <c r="C288" s="340">
        <v>300</v>
      </c>
      <c r="D288" s="3">
        <v>1321</v>
      </c>
      <c r="E288" s="341">
        <v>5.7</v>
      </c>
      <c r="F288" s="3">
        <f>ROUND(G288/C288,0)</f>
        <v>25</v>
      </c>
      <c r="G288" s="3">
        <f>ROUND(D288*E288,0)</f>
        <v>7530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</row>
    <row r="289" spans="1:72" x14ac:dyDescent="0.25">
      <c r="A289" s="6">
        <v>1</v>
      </c>
      <c r="B289" s="4" t="s">
        <v>50</v>
      </c>
      <c r="C289" s="340">
        <v>340</v>
      </c>
      <c r="D289" s="3">
        <v>1330</v>
      </c>
      <c r="E289" s="341">
        <v>8</v>
      </c>
      <c r="F289" s="3">
        <f>ROUND(G289/C289,0)</f>
        <v>31</v>
      </c>
      <c r="G289" s="3">
        <f>ROUND(D289*E289,0)</f>
        <v>10640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</row>
    <row r="290" spans="1:72" x14ac:dyDescent="0.25">
      <c r="A290" s="6">
        <v>1</v>
      </c>
      <c r="B290" s="4" t="s">
        <v>51</v>
      </c>
      <c r="C290" s="340">
        <v>340</v>
      </c>
      <c r="D290" s="3">
        <v>5869</v>
      </c>
      <c r="E290" s="341">
        <v>6.1</v>
      </c>
      <c r="F290" s="3">
        <f>ROUND(G290/C290,0)</f>
        <v>105</v>
      </c>
      <c r="G290" s="3">
        <f>ROUND(D290*E290,0)</f>
        <v>35801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</row>
    <row r="291" spans="1:72" s="24" customFormat="1" x14ac:dyDescent="0.25">
      <c r="A291" s="6">
        <v>1</v>
      </c>
      <c r="B291" s="618" t="s">
        <v>5</v>
      </c>
      <c r="C291" s="417"/>
      <c r="D291" s="22">
        <f>D288+D289+D290</f>
        <v>8520</v>
      </c>
      <c r="E291" s="21">
        <f>G291/D291</f>
        <v>6.3346244131455398</v>
      </c>
      <c r="F291" s="22">
        <f>F288+F289+F290</f>
        <v>161</v>
      </c>
      <c r="G291" s="22">
        <f>G288+G289+G290</f>
        <v>53971</v>
      </c>
      <c r="K291" s="659"/>
    </row>
    <row r="292" spans="1:72" s="24" customFormat="1" x14ac:dyDescent="0.25">
      <c r="A292" s="6">
        <v>1</v>
      </c>
      <c r="B292" s="25" t="s">
        <v>203</v>
      </c>
      <c r="C292" s="56"/>
      <c r="D292" s="22"/>
      <c r="E292" s="3"/>
      <c r="F292" s="3"/>
      <c r="G292" s="3"/>
    </row>
    <row r="293" spans="1:72" s="24" customFormat="1" x14ac:dyDescent="0.25">
      <c r="A293" s="6">
        <v>1</v>
      </c>
      <c r="B293" s="27" t="s">
        <v>123</v>
      </c>
      <c r="C293" s="56"/>
      <c r="D293" s="3">
        <f>D294</f>
        <v>62040</v>
      </c>
      <c r="E293" s="3"/>
      <c r="F293" s="3"/>
      <c r="G293" s="3"/>
    </row>
    <row r="294" spans="1:72" s="24" customFormat="1" x14ac:dyDescent="0.25">
      <c r="A294" s="6">
        <v>1</v>
      </c>
      <c r="B294" s="27" t="s">
        <v>245</v>
      </c>
      <c r="C294" s="56"/>
      <c r="D294" s="3">
        <v>62040</v>
      </c>
      <c r="E294" s="3"/>
      <c r="F294" s="3"/>
      <c r="G294" s="3"/>
    </row>
    <row r="295" spans="1:72" s="24" customFormat="1" x14ac:dyDescent="0.25">
      <c r="A295" s="6">
        <v>1</v>
      </c>
      <c r="B295" s="28" t="s">
        <v>121</v>
      </c>
      <c r="C295" s="56"/>
      <c r="D295" s="3">
        <v>23000</v>
      </c>
      <c r="E295" s="3"/>
      <c r="F295" s="3"/>
      <c r="G295" s="3"/>
    </row>
    <row r="296" spans="1:72" s="24" customFormat="1" ht="30" x14ac:dyDescent="0.25">
      <c r="A296" s="6">
        <v>1</v>
      </c>
      <c r="B296" s="28" t="s">
        <v>122</v>
      </c>
      <c r="C296" s="26"/>
      <c r="D296" s="3"/>
      <c r="E296" s="3"/>
      <c r="F296" s="3"/>
      <c r="G296" s="3"/>
    </row>
    <row r="297" spans="1:72" s="24" customFormat="1" x14ac:dyDescent="0.25">
      <c r="A297" s="6">
        <v>1</v>
      </c>
      <c r="B297" s="418" t="s">
        <v>161</v>
      </c>
      <c r="C297" s="26"/>
      <c r="D297" s="22">
        <f>D293+ROUND(D295*3.2,0)+D296</f>
        <v>135640</v>
      </c>
      <c r="E297" s="3"/>
      <c r="F297" s="3"/>
      <c r="G297" s="3"/>
      <c r="I297" s="659"/>
    </row>
    <row r="298" spans="1:72" s="24" customFormat="1" x14ac:dyDescent="0.25">
      <c r="A298" s="6">
        <v>1</v>
      </c>
      <c r="B298" s="365" t="s">
        <v>124</v>
      </c>
      <c r="C298" s="26"/>
      <c r="D298" s="335">
        <f>SUM(D299:D301)</f>
        <v>980</v>
      </c>
      <c r="E298" s="3"/>
      <c r="F298" s="3"/>
      <c r="G298" s="3"/>
      <c r="H298" s="435"/>
      <c r="J298" s="682"/>
      <c r="K298" s="682"/>
    </row>
    <row r="299" spans="1:72" s="24" customFormat="1" x14ac:dyDescent="0.25">
      <c r="A299" s="6">
        <v>1</v>
      </c>
      <c r="B299" s="683" t="s">
        <v>257</v>
      </c>
      <c r="C299" s="26"/>
      <c r="D299" s="3">
        <v>450</v>
      </c>
      <c r="E299" s="3"/>
      <c r="F299" s="3"/>
      <c r="G299" s="3"/>
      <c r="K299" s="435"/>
    </row>
    <row r="300" spans="1:72" s="24" customFormat="1" ht="60" x14ac:dyDescent="0.25">
      <c r="A300" s="6">
        <v>1</v>
      </c>
      <c r="B300" s="683" t="s">
        <v>329</v>
      </c>
      <c r="C300" s="26"/>
      <c r="D300" s="3">
        <v>500</v>
      </c>
      <c r="E300" s="3"/>
      <c r="F300" s="3"/>
      <c r="G300" s="3"/>
    </row>
    <row r="301" spans="1:72" s="24" customFormat="1" ht="60" x14ac:dyDescent="0.25">
      <c r="A301" s="6">
        <v>1</v>
      </c>
      <c r="B301" s="683" t="s">
        <v>333</v>
      </c>
      <c r="C301" s="26"/>
      <c r="D301" s="3">
        <v>30</v>
      </c>
      <c r="E301" s="3"/>
      <c r="F301" s="3"/>
      <c r="G301" s="3"/>
    </row>
    <row r="302" spans="1:72" s="24" customFormat="1" ht="15.75" customHeight="1" x14ac:dyDescent="0.25">
      <c r="A302" s="6">
        <v>1</v>
      </c>
      <c r="B302" s="43" t="s">
        <v>7</v>
      </c>
      <c r="C302" s="20"/>
      <c r="D302" s="17"/>
      <c r="E302" s="3"/>
      <c r="F302" s="3"/>
      <c r="G302" s="3"/>
    </row>
    <row r="303" spans="1:72" s="24" customFormat="1" x14ac:dyDescent="0.25">
      <c r="A303" s="6">
        <v>1</v>
      </c>
      <c r="B303" s="54" t="s">
        <v>77</v>
      </c>
      <c r="C303" s="417"/>
      <c r="D303" s="3"/>
      <c r="E303" s="3"/>
      <c r="F303" s="3"/>
      <c r="G303" s="3"/>
    </row>
    <row r="304" spans="1:72" s="24" customFormat="1" x14ac:dyDescent="0.25">
      <c r="A304" s="6">
        <v>1</v>
      </c>
      <c r="B304" s="4" t="s">
        <v>50</v>
      </c>
      <c r="C304" s="340">
        <v>240</v>
      </c>
      <c r="D304" s="3">
        <v>320</v>
      </c>
      <c r="E304" s="341">
        <v>9.5</v>
      </c>
      <c r="F304" s="3">
        <f>ROUND(G304/C304,0)</f>
        <v>13</v>
      </c>
      <c r="G304" s="3">
        <f>ROUND(D304*E304,0)</f>
        <v>3040</v>
      </c>
    </row>
    <row r="305" spans="1:72" s="24" customFormat="1" x14ac:dyDescent="0.25">
      <c r="A305" s="6">
        <v>1</v>
      </c>
      <c r="B305" s="4" t="s">
        <v>51</v>
      </c>
      <c r="C305" s="340">
        <v>240</v>
      </c>
      <c r="D305" s="3">
        <v>170</v>
      </c>
      <c r="E305" s="341">
        <v>4</v>
      </c>
      <c r="F305" s="3">
        <f>ROUND(G305/C305,0)</f>
        <v>3</v>
      </c>
      <c r="G305" s="3">
        <f>ROUND(D305*E305,0)</f>
        <v>680</v>
      </c>
    </row>
    <row r="306" spans="1:72" s="24" customFormat="1" x14ac:dyDescent="0.25">
      <c r="A306" s="6">
        <v>1</v>
      </c>
      <c r="B306" s="34" t="s">
        <v>147</v>
      </c>
      <c r="C306" s="340"/>
      <c r="D306" s="44">
        <f>D304+D305</f>
        <v>490</v>
      </c>
      <c r="E306" s="650">
        <f>E304</f>
        <v>9.5</v>
      </c>
      <c r="F306" s="44">
        <f t="shared" ref="F306:G306" si="19">F304+F305</f>
        <v>16</v>
      </c>
      <c r="G306" s="44">
        <f t="shared" si="19"/>
        <v>3720</v>
      </c>
    </row>
    <row r="307" spans="1:72" ht="19.5" customHeight="1" x14ac:dyDescent="0.25">
      <c r="A307" s="6">
        <v>1</v>
      </c>
      <c r="B307" s="36" t="s">
        <v>118</v>
      </c>
      <c r="C307" s="417"/>
      <c r="D307" s="22">
        <f t="shared" ref="D307" si="20">D306</f>
        <v>490</v>
      </c>
      <c r="E307" s="663">
        <f t="shared" ref="E307:G307" si="21">E306</f>
        <v>9.5</v>
      </c>
      <c r="F307" s="22">
        <f t="shared" si="21"/>
        <v>16</v>
      </c>
      <c r="G307" s="22">
        <f t="shared" si="21"/>
        <v>3720</v>
      </c>
    </row>
    <row r="308" spans="1:72" s="654" customFormat="1" ht="17.25" customHeight="1" x14ac:dyDescent="0.25">
      <c r="A308" s="6">
        <v>1</v>
      </c>
      <c r="B308" s="668" t="s">
        <v>10</v>
      </c>
      <c r="C308" s="684"/>
      <c r="D308" s="684"/>
      <c r="E308" s="684"/>
      <c r="F308" s="684"/>
      <c r="G308" s="68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</row>
    <row r="309" spans="1:72" ht="14.25" customHeight="1" x14ac:dyDescent="0.25">
      <c r="A309" s="6">
        <v>1</v>
      </c>
      <c r="B309" s="670"/>
      <c r="C309" s="656"/>
      <c r="D309" s="3"/>
      <c r="E309" s="3"/>
      <c r="F309" s="3"/>
      <c r="G309" s="3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</row>
    <row r="310" spans="1:72" ht="20.25" customHeight="1" x14ac:dyDescent="0.25">
      <c r="A310" s="6">
        <v>1</v>
      </c>
      <c r="B310" s="355" t="s">
        <v>106</v>
      </c>
      <c r="C310" s="417"/>
      <c r="D310" s="3"/>
      <c r="E310" s="3"/>
      <c r="F310" s="3"/>
      <c r="G310" s="3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</row>
    <row r="311" spans="1:72" x14ac:dyDescent="0.25">
      <c r="A311" s="6">
        <v>1</v>
      </c>
      <c r="B311" s="378" t="s">
        <v>4</v>
      </c>
      <c r="C311" s="417"/>
      <c r="D311" s="3"/>
      <c r="E311" s="3"/>
      <c r="F311" s="3"/>
      <c r="G311" s="3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</row>
    <row r="312" spans="1:72" x14ac:dyDescent="0.25">
      <c r="A312" s="6">
        <v>1</v>
      </c>
      <c r="B312" s="4" t="s">
        <v>108</v>
      </c>
      <c r="C312" s="340">
        <v>340</v>
      </c>
      <c r="D312" s="3">
        <v>963</v>
      </c>
      <c r="E312" s="341">
        <v>13.5</v>
      </c>
      <c r="F312" s="3">
        <f>ROUND(G312/C312,0)</f>
        <v>38</v>
      </c>
      <c r="G312" s="3">
        <f>ROUND(D312*E312,0)</f>
        <v>13001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</row>
    <row r="313" spans="1:72" x14ac:dyDescent="0.25">
      <c r="A313" s="6">
        <v>1</v>
      </c>
      <c r="B313" s="4" t="s">
        <v>115</v>
      </c>
      <c r="C313" s="340">
        <v>340</v>
      </c>
      <c r="D313" s="3">
        <v>1746</v>
      </c>
      <c r="E313" s="341">
        <v>7.9</v>
      </c>
      <c r="F313" s="3">
        <f>ROUND(G313/C313,0)</f>
        <v>41</v>
      </c>
      <c r="G313" s="3">
        <f>ROUND(D313*E313,0)</f>
        <v>13793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</row>
    <row r="314" spans="1:72" s="24" customFormat="1" ht="17.25" customHeight="1" x14ac:dyDescent="0.25">
      <c r="A314" s="6">
        <v>1</v>
      </c>
      <c r="B314" s="618" t="s">
        <v>5</v>
      </c>
      <c r="C314" s="417"/>
      <c r="D314" s="22">
        <f>D312+D313</f>
        <v>2709</v>
      </c>
      <c r="E314" s="21">
        <f>G314/D314</f>
        <v>9.890734588409007</v>
      </c>
      <c r="F314" s="22">
        <f>F312+F313</f>
        <v>79</v>
      </c>
      <c r="G314" s="22">
        <f>G312+G313</f>
        <v>26794</v>
      </c>
    </row>
    <row r="315" spans="1:72" s="24" customFormat="1" ht="17.25" customHeight="1" x14ac:dyDescent="0.25">
      <c r="A315" s="6">
        <v>1</v>
      </c>
      <c r="B315" s="618"/>
      <c r="C315" s="490"/>
      <c r="D315" s="22"/>
      <c r="E315" s="21"/>
      <c r="F315" s="22"/>
      <c r="G315" s="22"/>
    </row>
    <row r="316" spans="1:72" s="24" customFormat="1" x14ac:dyDescent="0.25">
      <c r="A316" s="6">
        <v>1</v>
      </c>
      <c r="B316" s="25" t="s">
        <v>203</v>
      </c>
      <c r="C316" s="56"/>
      <c r="D316" s="22"/>
      <c r="E316" s="3"/>
      <c r="F316" s="3"/>
      <c r="G316" s="3"/>
    </row>
    <row r="317" spans="1:72" s="24" customFormat="1" x14ac:dyDescent="0.25">
      <c r="A317" s="6">
        <v>1</v>
      </c>
      <c r="B317" s="27" t="s">
        <v>123</v>
      </c>
      <c r="C317" s="56"/>
      <c r="D317" s="3">
        <f>D318</f>
        <v>27400</v>
      </c>
      <c r="E317" s="3"/>
      <c r="F317" s="3"/>
      <c r="G317" s="3"/>
    </row>
    <row r="318" spans="1:72" s="24" customFormat="1" x14ac:dyDescent="0.25">
      <c r="A318" s="6">
        <v>1</v>
      </c>
      <c r="B318" s="27" t="s">
        <v>347</v>
      </c>
      <c r="C318" s="56"/>
      <c r="D318" s="3">
        <v>27400</v>
      </c>
      <c r="E318" s="3"/>
      <c r="F318" s="3"/>
      <c r="G318" s="3"/>
    </row>
    <row r="319" spans="1:72" s="24" customFormat="1" x14ac:dyDescent="0.25">
      <c r="A319" s="6">
        <v>1</v>
      </c>
      <c r="B319" s="28" t="s">
        <v>121</v>
      </c>
      <c r="C319" s="56"/>
      <c r="D319" s="3"/>
      <c r="E319" s="3"/>
      <c r="F319" s="3"/>
      <c r="G319" s="3"/>
    </row>
    <row r="320" spans="1:72" s="24" customFormat="1" ht="30" x14ac:dyDescent="0.25">
      <c r="A320" s="6">
        <v>1</v>
      </c>
      <c r="B320" s="28" t="s">
        <v>122</v>
      </c>
      <c r="C320" s="26"/>
      <c r="D320" s="3"/>
      <c r="E320" s="3"/>
      <c r="F320" s="3"/>
      <c r="G320" s="3"/>
    </row>
    <row r="321" spans="1:7" s="24" customFormat="1" x14ac:dyDescent="0.25">
      <c r="A321" s="6">
        <v>1</v>
      </c>
      <c r="B321" s="61" t="s">
        <v>161</v>
      </c>
      <c r="C321" s="26"/>
      <c r="D321" s="22">
        <f>D317+ROUND(D319*3.2,0)+D320</f>
        <v>27400</v>
      </c>
      <c r="E321" s="3"/>
      <c r="F321" s="3"/>
      <c r="G321" s="3"/>
    </row>
    <row r="322" spans="1:7" s="24" customFormat="1" x14ac:dyDescent="0.25">
      <c r="A322" s="6">
        <v>1</v>
      </c>
      <c r="B322" s="365" t="s">
        <v>124</v>
      </c>
      <c r="C322" s="26"/>
      <c r="D322" s="335">
        <f>SUM(D323:D328)</f>
        <v>11950</v>
      </c>
      <c r="E322" s="3"/>
      <c r="F322" s="3"/>
      <c r="G322" s="3"/>
    </row>
    <row r="323" spans="1:7" s="24" customFormat="1" x14ac:dyDescent="0.25">
      <c r="A323" s="6">
        <v>1</v>
      </c>
      <c r="B323" s="46" t="s">
        <v>274</v>
      </c>
      <c r="C323" s="26"/>
      <c r="D323" s="3">
        <v>150</v>
      </c>
      <c r="E323" s="3"/>
      <c r="F323" s="3"/>
      <c r="G323" s="3"/>
    </row>
    <row r="324" spans="1:7" s="24" customFormat="1" x14ac:dyDescent="0.25">
      <c r="A324" s="6">
        <v>1</v>
      </c>
      <c r="B324" s="46" t="s">
        <v>19</v>
      </c>
      <c r="C324" s="26"/>
      <c r="D324" s="3">
        <v>2200</v>
      </c>
      <c r="E324" s="3"/>
      <c r="F324" s="3"/>
      <c r="G324" s="3"/>
    </row>
    <row r="325" spans="1:7" s="24" customFormat="1" ht="30" x14ac:dyDescent="0.25">
      <c r="A325" s="6">
        <v>1</v>
      </c>
      <c r="B325" s="46" t="s">
        <v>173</v>
      </c>
      <c r="C325" s="26"/>
      <c r="D325" s="3">
        <v>1200</v>
      </c>
      <c r="E325" s="3"/>
      <c r="F325" s="3"/>
      <c r="G325" s="3"/>
    </row>
    <row r="326" spans="1:7" s="24" customFormat="1" ht="30" x14ac:dyDescent="0.25">
      <c r="A326" s="6">
        <v>1</v>
      </c>
      <c r="B326" s="46" t="s">
        <v>268</v>
      </c>
      <c r="C326" s="26"/>
      <c r="D326" s="3">
        <v>2400</v>
      </c>
      <c r="E326" s="3"/>
      <c r="F326" s="3"/>
      <c r="G326" s="3"/>
    </row>
    <row r="327" spans="1:7" s="24" customFormat="1" x14ac:dyDescent="0.25">
      <c r="A327" s="6">
        <v>1</v>
      </c>
      <c r="B327" s="46" t="s">
        <v>52</v>
      </c>
      <c r="C327" s="26"/>
      <c r="D327" s="3">
        <v>2500</v>
      </c>
      <c r="E327" s="3"/>
      <c r="F327" s="3"/>
      <c r="G327" s="3"/>
    </row>
    <row r="328" spans="1:7" s="24" customFormat="1" x14ac:dyDescent="0.25">
      <c r="A328" s="6">
        <v>1</v>
      </c>
      <c r="B328" s="46" t="s">
        <v>29</v>
      </c>
      <c r="C328" s="26"/>
      <c r="D328" s="3">
        <v>3500</v>
      </c>
      <c r="E328" s="3"/>
      <c r="F328" s="3"/>
      <c r="G328" s="3"/>
    </row>
    <row r="329" spans="1:7" s="24" customFormat="1" x14ac:dyDescent="0.25">
      <c r="A329" s="6">
        <v>1</v>
      </c>
      <c r="B329" s="43" t="s">
        <v>7</v>
      </c>
      <c r="C329" s="340"/>
      <c r="D329" s="22"/>
      <c r="E329" s="22"/>
      <c r="F329" s="22"/>
      <c r="G329" s="22"/>
    </row>
    <row r="330" spans="1:7" s="24" customFormat="1" x14ac:dyDescent="0.25">
      <c r="A330" s="6">
        <v>1</v>
      </c>
      <c r="B330" s="54" t="s">
        <v>145</v>
      </c>
      <c r="C330" s="340"/>
      <c r="D330" s="22"/>
      <c r="E330" s="22"/>
      <c r="F330" s="22"/>
      <c r="G330" s="22"/>
    </row>
    <row r="331" spans="1:7" s="24" customFormat="1" x14ac:dyDescent="0.25">
      <c r="A331" s="6">
        <v>1</v>
      </c>
      <c r="B331" s="32" t="s">
        <v>108</v>
      </c>
      <c r="C331" s="340">
        <v>330</v>
      </c>
      <c r="D331" s="3">
        <v>290</v>
      </c>
      <c r="E331" s="341">
        <v>5.7</v>
      </c>
      <c r="F331" s="3">
        <f>ROUND(G331/C331,0)</f>
        <v>5</v>
      </c>
      <c r="G331" s="3">
        <f>ROUND(D331*E331,0)</f>
        <v>1653</v>
      </c>
    </row>
    <row r="332" spans="1:7" s="24" customFormat="1" x14ac:dyDescent="0.25">
      <c r="A332" s="6">
        <v>1</v>
      </c>
      <c r="B332" s="34" t="s">
        <v>9</v>
      </c>
      <c r="C332" s="417"/>
      <c r="D332" s="44">
        <f>D331</f>
        <v>290</v>
      </c>
      <c r="E332" s="21">
        <f>G332/D332</f>
        <v>5.7</v>
      </c>
      <c r="F332" s="44">
        <f>F331</f>
        <v>5</v>
      </c>
      <c r="G332" s="44">
        <f>G331</f>
        <v>1653</v>
      </c>
    </row>
    <row r="333" spans="1:7" s="24" customFormat="1" x14ac:dyDescent="0.25">
      <c r="A333" s="6">
        <v>1</v>
      </c>
      <c r="B333" s="54" t="s">
        <v>20</v>
      </c>
      <c r="C333" s="340"/>
      <c r="D333" s="44"/>
      <c r="E333" s="685"/>
      <c r="F333" s="44"/>
      <c r="G333" s="44"/>
    </row>
    <row r="334" spans="1:7" s="24" customFormat="1" x14ac:dyDescent="0.25">
      <c r="A334" s="6">
        <v>1</v>
      </c>
      <c r="B334" s="4" t="s">
        <v>108</v>
      </c>
      <c r="C334" s="340">
        <v>240</v>
      </c>
      <c r="D334" s="3">
        <v>550</v>
      </c>
      <c r="E334" s="341">
        <v>8</v>
      </c>
      <c r="F334" s="3">
        <f>ROUND(G334/C334,0)</f>
        <v>18</v>
      </c>
      <c r="G334" s="3">
        <f>ROUND(D334*E334,0)</f>
        <v>4400</v>
      </c>
    </row>
    <row r="335" spans="1:7" s="24" customFormat="1" x14ac:dyDescent="0.25">
      <c r="A335" s="6">
        <v>1</v>
      </c>
      <c r="B335" s="686" t="s">
        <v>147</v>
      </c>
      <c r="C335" s="665"/>
      <c r="D335" s="44">
        <f t="shared" ref="D335" si="22">D334</f>
        <v>550</v>
      </c>
      <c r="E335" s="685">
        <f t="shared" ref="E335:G335" si="23">E334</f>
        <v>8</v>
      </c>
      <c r="F335" s="44">
        <f t="shared" si="23"/>
        <v>18</v>
      </c>
      <c r="G335" s="44">
        <f t="shared" si="23"/>
        <v>4400</v>
      </c>
    </row>
    <row r="336" spans="1:7" s="24" customFormat="1" ht="14.25" customHeight="1" x14ac:dyDescent="0.25">
      <c r="A336" s="6">
        <v>1</v>
      </c>
      <c r="B336" s="36" t="s">
        <v>118</v>
      </c>
      <c r="C336" s="417"/>
      <c r="D336" s="22">
        <f>D332+D335</f>
        <v>840</v>
      </c>
      <c r="E336" s="21">
        <f>G336/D336</f>
        <v>7.2059523809523807</v>
      </c>
      <c r="F336" s="22">
        <f>F332+F334</f>
        <v>23</v>
      </c>
      <c r="G336" s="22">
        <f>G332+G334</f>
        <v>6053</v>
      </c>
    </row>
    <row r="337" spans="1:72" s="654" customFormat="1" ht="15.75" customHeight="1" thickBot="1" x14ac:dyDescent="0.3">
      <c r="A337" s="6">
        <v>1</v>
      </c>
      <c r="B337" s="687" t="s">
        <v>10</v>
      </c>
      <c r="C337" s="652"/>
      <c r="D337" s="652"/>
      <c r="E337" s="652"/>
      <c r="F337" s="652"/>
      <c r="G337" s="652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</row>
    <row r="338" spans="1:72" ht="20.25" customHeight="1" x14ac:dyDescent="0.25">
      <c r="A338" s="6">
        <v>1</v>
      </c>
      <c r="B338" s="850" t="s">
        <v>92</v>
      </c>
      <c r="C338" s="688"/>
      <c r="D338" s="569"/>
      <c r="E338" s="569"/>
      <c r="F338" s="569"/>
      <c r="G338" s="569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</row>
    <row r="339" spans="1:72" ht="18.75" customHeight="1" x14ac:dyDescent="0.25">
      <c r="A339" s="6">
        <v>1</v>
      </c>
      <c r="B339" s="378" t="s">
        <v>4</v>
      </c>
      <c r="C339" s="417"/>
      <c r="D339" s="3"/>
      <c r="E339" s="3"/>
      <c r="F339" s="3"/>
      <c r="G339" s="3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</row>
    <row r="340" spans="1:72" x14ac:dyDescent="0.25">
      <c r="A340" s="6">
        <v>1</v>
      </c>
      <c r="B340" s="4" t="s">
        <v>42</v>
      </c>
      <c r="C340" s="340">
        <v>320</v>
      </c>
      <c r="D340" s="3">
        <v>1293</v>
      </c>
      <c r="E340" s="341">
        <v>9.6</v>
      </c>
      <c r="F340" s="3">
        <f t="shared" ref="F340:F345" si="24">ROUND(G340/C340,0)</f>
        <v>39</v>
      </c>
      <c r="G340" s="3">
        <f t="shared" ref="G340:G345" si="25">ROUND(D340*E340,0)</f>
        <v>12413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</row>
    <row r="341" spans="1:72" x14ac:dyDescent="0.25">
      <c r="A341" s="6">
        <v>1</v>
      </c>
      <c r="B341" s="4" t="s">
        <v>63</v>
      </c>
      <c r="C341" s="340">
        <v>320</v>
      </c>
      <c r="D341" s="3">
        <v>136</v>
      </c>
      <c r="E341" s="342">
        <v>13</v>
      </c>
      <c r="F341" s="3">
        <f t="shared" si="24"/>
        <v>6</v>
      </c>
      <c r="G341" s="3">
        <f t="shared" si="25"/>
        <v>1768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</row>
    <row r="342" spans="1:72" ht="15.75" customHeight="1" x14ac:dyDescent="0.25">
      <c r="A342" s="6">
        <v>1</v>
      </c>
      <c r="B342" s="343" t="s">
        <v>101</v>
      </c>
      <c r="C342" s="340">
        <v>320</v>
      </c>
      <c r="D342" s="3">
        <v>596</v>
      </c>
      <c r="E342" s="344">
        <v>15.2</v>
      </c>
      <c r="F342" s="3">
        <f t="shared" si="24"/>
        <v>28</v>
      </c>
      <c r="G342" s="3">
        <f t="shared" si="25"/>
        <v>9059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</row>
    <row r="343" spans="1:72" x14ac:dyDescent="0.25">
      <c r="A343" s="6">
        <v>1</v>
      </c>
      <c r="B343" s="4" t="s">
        <v>14</v>
      </c>
      <c r="C343" s="340">
        <v>320</v>
      </c>
      <c r="D343" s="3">
        <v>356</v>
      </c>
      <c r="E343" s="344">
        <v>10.5</v>
      </c>
      <c r="F343" s="3">
        <f t="shared" si="24"/>
        <v>12</v>
      </c>
      <c r="G343" s="3">
        <f t="shared" si="25"/>
        <v>3738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</row>
    <row r="344" spans="1:72" x14ac:dyDescent="0.25">
      <c r="A344" s="6">
        <v>1</v>
      </c>
      <c r="B344" s="4" t="s">
        <v>57</v>
      </c>
      <c r="C344" s="340">
        <v>320</v>
      </c>
      <c r="D344" s="3">
        <v>311</v>
      </c>
      <c r="E344" s="341">
        <v>12.7</v>
      </c>
      <c r="F344" s="3">
        <f t="shared" si="24"/>
        <v>12</v>
      </c>
      <c r="G344" s="3">
        <f t="shared" si="25"/>
        <v>3950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</row>
    <row r="345" spans="1:72" x14ac:dyDescent="0.25">
      <c r="A345" s="6">
        <v>1</v>
      </c>
      <c r="B345" s="4" t="s">
        <v>109</v>
      </c>
      <c r="C345" s="340">
        <v>320</v>
      </c>
      <c r="D345" s="3">
        <v>326</v>
      </c>
      <c r="E345" s="341">
        <v>14</v>
      </c>
      <c r="F345" s="3">
        <f t="shared" si="24"/>
        <v>14</v>
      </c>
      <c r="G345" s="3">
        <f t="shared" si="25"/>
        <v>4564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</row>
    <row r="346" spans="1:72" s="24" customFormat="1" ht="15" customHeight="1" x14ac:dyDescent="0.25">
      <c r="A346" s="6">
        <v>1</v>
      </c>
      <c r="B346" s="618" t="s">
        <v>5</v>
      </c>
      <c r="C346" s="417"/>
      <c r="D346" s="22">
        <f>SUM(D340:D345)</f>
        <v>3018</v>
      </c>
      <c r="E346" s="21">
        <f>G346/D346</f>
        <v>11.760106030483763</v>
      </c>
      <c r="F346" s="22">
        <f>SUM(F340:F345)</f>
        <v>111</v>
      </c>
      <c r="G346" s="22">
        <f>SUM(G340:G345)</f>
        <v>35492</v>
      </c>
      <c r="H346" s="408"/>
    </row>
    <row r="347" spans="1:72" s="58" customFormat="1" ht="18.75" customHeight="1" x14ac:dyDescent="0.25">
      <c r="A347" s="6">
        <v>1</v>
      </c>
      <c r="B347" s="25" t="s">
        <v>227</v>
      </c>
      <c r="C347" s="25"/>
      <c r="D347" s="89"/>
      <c r="E347" s="57"/>
      <c r="F347" s="57"/>
      <c r="G347" s="57"/>
    </row>
    <row r="348" spans="1:72" s="58" customFormat="1" x14ac:dyDescent="0.25">
      <c r="A348" s="6">
        <v>1</v>
      </c>
      <c r="B348" s="27" t="s">
        <v>123</v>
      </c>
      <c r="C348" s="59"/>
      <c r="D348" s="57">
        <f>SUM(D349,D350,D351,D352)</f>
        <v>24392</v>
      </c>
      <c r="E348" s="57"/>
      <c r="F348" s="57"/>
      <c r="G348" s="57"/>
    </row>
    <row r="349" spans="1:72" s="58" customFormat="1" x14ac:dyDescent="0.25">
      <c r="A349" s="6">
        <v>1</v>
      </c>
      <c r="B349" s="60" t="s">
        <v>228</v>
      </c>
      <c r="C349" s="59"/>
      <c r="D349" s="57">
        <v>5300</v>
      </c>
      <c r="E349" s="57"/>
      <c r="F349" s="57"/>
      <c r="G349" s="57"/>
    </row>
    <row r="350" spans="1:72" s="58" customFormat="1" ht="37.5" customHeight="1" x14ac:dyDescent="0.25">
      <c r="A350" s="6">
        <v>1</v>
      </c>
      <c r="B350" s="60" t="s">
        <v>229</v>
      </c>
      <c r="C350" s="59"/>
      <c r="D350" s="3">
        <v>7542</v>
      </c>
      <c r="E350" s="57"/>
      <c r="F350" s="57"/>
      <c r="G350" s="57"/>
    </row>
    <row r="351" spans="1:72" s="58" customFormat="1" ht="30" x14ac:dyDescent="0.25">
      <c r="A351" s="6">
        <v>1</v>
      </c>
      <c r="B351" s="60" t="s">
        <v>230</v>
      </c>
      <c r="C351" s="59"/>
      <c r="D351" s="3">
        <v>1000</v>
      </c>
      <c r="E351" s="57"/>
      <c r="F351" s="57"/>
      <c r="G351" s="57"/>
    </row>
    <row r="352" spans="1:72" s="58" customFormat="1" x14ac:dyDescent="0.25">
      <c r="A352" s="6">
        <v>1</v>
      </c>
      <c r="B352" s="27" t="s">
        <v>231</v>
      </c>
      <c r="C352" s="59"/>
      <c r="D352" s="3">
        <v>10550</v>
      </c>
      <c r="E352" s="57"/>
      <c r="F352" s="57"/>
      <c r="G352" s="57"/>
    </row>
    <row r="353" spans="1:7" s="24" customFormat="1" x14ac:dyDescent="0.25">
      <c r="A353" s="6">
        <v>1</v>
      </c>
      <c r="B353" s="28" t="s">
        <v>121</v>
      </c>
      <c r="C353" s="26"/>
      <c r="D353" s="3">
        <v>65200</v>
      </c>
      <c r="E353" s="3"/>
      <c r="F353" s="3"/>
      <c r="G353" s="3"/>
    </row>
    <row r="354" spans="1:7" s="58" customFormat="1" x14ac:dyDescent="0.25">
      <c r="A354" s="6">
        <v>1</v>
      </c>
      <c r="B354" s="55" t="s">
        <v>160</v>
      </c>
      <c r="C354" s="490"/>
      <c r="D354" s="3"/>
      <c r="E354" s="57"/>
      <c r="F354" s="57"/>
      <c r="G354" s="57"/>
    </row>
    <row r="355" spans="1:7" s="58" customFormat="1" ht="15.75" customHeight="1" x14ac:dyDescent="0.25">
      <c r="A355" s="6">
        <v>1</v>
      </c>
      <c r="B355" s="61" t="s">
        <v>232</v>
      </c>
      <c r="C355" s="62"/>
      <c r="D355" s="59">
        <f>D348+ROUND(D353*3.2,0)</f>
        <v>233032</v>
      </c>
      <c r="E355" s="63"/>
      <c r="F355" s="63"/>
      <c r="G355" s="63"/>
    </row>
    <row r="356" spans="1:7" s="58" customFormat="1" ht="15.75" customHeight="1" x14ac:dyDescent="0.25">
      <c r="A356" s="6">
        <v>1</v>
      </c>
      <c r="B356" s="25" t="s">
        <v>163</v>
      </c>
      <c r="C356" s="26"/>
      <c r="D356" s="3"/>
      <c r="E356" s="63"/>
      <c r="F356" s="63"/>
      <c r="G356" s="63"/>
    </row>
    <row r="357" spans="1:7" s="58" customFormat="1" ht="15.75" customHeight="1" x14ac:dyDescent="0.25">
      <c r="A357" s="6">
        <v>1</v>
      </c>
      <c r="B357" s="27" t="s">
        <v>123</v>
      </c>
      <c r="C357" s="26"/>
      <c r="D357" s="3">
        <f>SUM(D358,D359,D366,D372,D373,D374)</f>
        <v>152004</v>
      </c>
      <c r="E357" s="63"/>
      <c r="F357" s="63"/>
      <c r="G357" s="63"/>
    </row>
    <row r="358" spans="1:7" s="58" customFormat="1" ht="15.75" customHeight="1" x14ac:dyDescent="0.25">
      <c r="A358" s="6">
        <v>1</v>
      </c>
      <c r="B358" s="27" t="s">
        <v>228</v>
      </c>
      <c r="C358" s="26"/>
      <c r="D358" s="3"/>
      <c r="E358" s="63"/>
      <c r="F358" s="63"/>
      <c r="G358" s="63"/>
    </row>
    <row r="359" spans="1:7" s="58" customFormat="1" ht="15.75" customHeight="1" x14ac:dyDescent="0.25">
      <c r="A359" s="6">
        <v>1</v>
      </c>
      <c r="B359" s="60" t="s">
        <v>233</v>
      </c>
      <c r="C359" s="26"/>
      <c r="D359" s="3">
        <f>D360+D361+D362+D364</f>
        <v>5304</v>
      </c>
      <c r="E359" s="63"/>
      <c r="F359" s="63"/>
      <c r="G359" s="63"/>
    </row>
    <row r="360" spans="1:7" s="58" customFormat="1" ht="19.5" customHeight="1" x14ac:dyDescent="0.25">
      <c r="A360" s="6">
        <v>1</v>
      </c>
      <c r="B360" s="64" t="s">
        <v>234</v>
      </c>
      <c r="C360" s="26"/>
      <c r="D360" s="57"/>
      <c r="E360" s="63"/>
      <c r="F360" s="63"/>
      <c r="G360" s="63"/>
    </row>
    <row r="361" spans="1:7" s="58" customFormat="1" ht="15.75" customHeight="1" x14ac:dyDescent="0.25">
      <c r="A361" s="6">
        <v>1</v>
      </c>
      <c r="B361" s="64" t="s">
        <v>235</v>
      </c>
      <c r="C361" s="26"/>
      <c r="D361" s="57"/>
      <c r="E361" s="63"/>
      <c r="F361" s="63"/>
      <c r="G361" s="63"/>
    </row>
    <row r="362" spans="1:7" s="58" customFormat="1" ht="30.75" customHeight="1" x14ac:dyDescent="0.25">
      <c r="A362" s="6">
        <v>1</v>
      </c>
      <c r="B362" s="64" t="s">
        <v>236</v>
      </c>
      <c r="C362" s="26"/>
      <c r="D362" s="57">
        <v>850</v>
      </c>
      <c r="E362" s="63"/>
      <c r="F362" s="63"/>
      <c r="G362" s="63"/>
    </row>
    <row r="363" spans="1:7" s="58" customFormat="1" x14ac:dyDescent="0.25">
      <c r="A363" s="6">
        <v>1</v>
      </c>
      <c r="B363" s="64" t="s">
        <v>237</v>
      </c>
      <c r="C363" s="26"/>
      <c r="D363" s="57">
        <v>120</v>
      </c>
      <c r="E363" s="63"/>
      <c r="F363" s="63"/>
      <c r="G363" s="63"/>
    </row>
    <row r="364" spans="1:7" s="58" customFormat="1" ht="30" x14ac:dyDescent="0.25">
      <c r="A364" s="6">
        <v>1</v>
      </c>
      <c r="B364" s="64" t="s">
        <v>238</v>
      </c>
      <c r="C364" s="26"/>
      <c r="D364" s="57">
        <v>4454</v>
      </c>
      <c r="E364" s="63"/>
      <c r="F364" s="63"/>
      <c r="G364" s="63"/>
    </row>
    <row r="365" spans="1:7" s="58" customFormat="1" x14ac:dyDescent="0.25">
      <c r="A365" s="6">
        <v>1</v>
      </c>
      <c r="B365" s="64" t="s">
        <v>237</v>
      </c>
      <c r="C365" s="26"/>
      <c r="D365" s="91">
        <v>500</v>
      </c>
      <c r="E365" s="63"/>
      <c r="F365" s="63"/>
      <c r="G365" s="63"/>
    </row>
    <row r="366" spans="1:7" s="58" customFormat="1" ht="30" customHeight="1" x14ac:dyDescent="0.25">
      <c r="A366" s="6">
        <v>1</v>
      </c>
      <c r="B366" s="60" t="s">
        <v>239</v>
      </c>
      <c r="C366" s="26"/>
      <c r="D366" s="3">
        <f>SUM(D367,D368,D370)</f>
        <v>146700</v>
      </c>
      <c r="E366" s="63"/>
      <c r="F366" s="63"/>
      <c r="G366" s="63"/>
    </row>
    <row r="367" spans="1:7" s="58" customFormat="1" ht="30" x14ac:dyDescent="0.25">
      <c r="A367" s="6">
        <v>1</v>
      </c>
      <c r="B367" s="64" t="s">
        <v>240</v>
      </c>
      <c r="C367" s="26"/>
      <c r="D367" s="3"/>
      <c r="E367" s="63"/>
      <c r="F367" s="63"/>
      <c r="G367" s="63"/>
    </row>
    <row r="368" spans="1:7" s="58" customFormat="1" ht="45" x14ac:dyDescent="0.25">
      <c r="A368" s="6">
        <v>1</v>
      </c>
      <c r="B368" s="64" t="s">
        <v>241</v>
      </c>
      <c r="C368" s="26"/>
      <c r="D368" s="53">
        <v>116200</v>
      </c>
      <c r="E368" s="63"/>
      <c r="F368" s="63"/>
      <c r="G368" s="63"/>
    </row>
    <row r="369" spans="1:10" s="58" customFormat="1" x14ac:dyDescent="0.25">
      <c r="A369" s="6">
        <v>1</v>
      </c>
      <c r="B369" s="64" t="s">
        <v>237</v>
      </c>
      <c r="C369" s="26"/>
      <c r="D369" s="53">
        <v>28000</v>
      </c>
      <c r="E369" s="63"/>
      <c r="F369" s="63"/>
      <c r="G369" s="63"/>
    </row>
    <row r="370" spans="1:10" s="58" customFormat="1" ht="45" x14ac:dyDescent="0.25">
      <c r="A370" s="6">
        <v>1</v>
      </c>
      <c r="B370" s="64" t="s">
        <v>242</v>
      </c>
      <c r="C370" s="26"/>
      <c r="D370" s="53">
        <v>30500</v>
      </c>
      <c r="E370" s="63"/>
      <c r="F370" s="63"/>
      <c r="G370" s="63"/>
    </row>
    <row r="371" spans="1:10" s="58" customFormat="1" x14ac:dyDescent="0.25">
      <c r="A371" s="6">
        <v>1</v>
      </c>
      <c r="B371" s="64" t="s">
        <v>237</v>
      </c>
      <c r="C371" s="26"/>
      <c r="D371" s="53">
        <v>20100</v>
      </c>
      <c r="E371" s="63"/>
      <c r="F371" s="63"/>
      <c r="G371" s="63"/>
    </row>
    <row r="372" spans="1:10" s="58" customFormat="1" ht="31.5" customHeight="1" x14ac:dyDescent="0.25">
      <c r="A372" s="6">
        <v>1</v>
      </c>
      <c r="B372" s="60" t="s">
        <v>243</v>
      </c>
      <c r="C372" s="26"/>
      <c r="D372" s="3"/>
      <c r="E372" s="63"/>
      <c r="F372" s="63"/>
      <c r="G372" s="63"/>
    </row>
    <row r="373" spans="1:10" s="58" customFormat="1" ht="15.75" customHeight="1" x14ac:dyDescent="0.25">
      <c r="A373" s="6">
        <v>1</v>
      </c>
      <c r="B373" s="60" t="s">
        <v>244</v>
      </c>
      <c r="C373" s="26"/>
      <c r="D373" s="3"/>
      <c r="E373" s="63"/>
      <c r="F373" s="63"/>
      <c r="G373" s="63"/>
    </row>
    <row r="374" spans="1:10" s="58" customFormat="1" ht="15.75" customHeight="1" x14ac:dyDescent="0.25">
      <c r="A374" s="6">
        <v>1</v>
      </c>
      <c r="B374" s="27" t="s">
        <v>245</v>
      </c>
      <c r="C374" s="26"/>
      <c r="D374" s="3"/>
      <c r="E374" s="63"/>
      <c r="F374" s="63"/>
      <c r="G374" s="63"/>
    </row>
    <row r="375" spans="1:10" s="58" customFormat="1" x14ac:dyDescent="0.25">
      <c r="A375" s="6">
        <v>1</v>
      </c>
      <c r="B375" s="28" t="s">
        <v>121</v>
      </c>
      <c r="C375" s="59"/>
      <c r="D375" s="57"/>
      <c r="E375" s="63"/>
      <c r="F375" s="63"/>
      <c r="G375" s="63"/>
    </row>
    <row r="376" spans="1:10" s="58" customFormat="1" x14ac:dyDescent="0.25">
      <c r="A376" s="6">
        <v>1</v>
      </c>
      <c r="B376" s="55" t="s">
        <v>160</v>
      </c>
      <c r="C376" s="59"/>
      <c r="D376" s="91"/>
      <c r="E376" s="63"/>
      <c r="F376" s="63"/>
      <c r="G376" s="63"/>
    </row>
    <row r="377" spans="1:10" s="24" customFormat="1" ht="30" x14ac:dyDescent="0.25">
      <c r="A377" s="6">
        <v>1</v>
      </c>
      <c r="B377" s="28" t="s">
        <v>122</v>
      </c>
      <c r="C377" s="56"/>
      <c r="D377" s="3">
        <v>26100</v>
      </c>
      <c r="E377" s="3"/>
      <c r="F377" s="3"/>
      <c r="G377" s="3"/>
    </row>
    <row r="378" spans="1:10" s="58" customFormat="1" ht="15.75" customHeight="1" x14ac:dyDescent="0.25">
      <c r="A378" s="6">
        <v>1</v>
      </c>
      <c r="B378" s="28" t="s">
        <v>246</v>
      </c>
      <c r="C378" s="26"/>
      <c r="D378" s="3">
        <v>10700</v>
      </c>
      <c r="E378" s="63"/>
      <c r="F378" s="63"/>
      <c r="G378" s="63"/>
    </row>
    <row r="379" spans="1:10" s="58" customFormat="1" ht="45" x14ac:dyDescent="0.25">
      <c r="A379" s="6">
        <v>1</v>
      </c>
      <c r="B379" s="28" t="s">
        <v>339</v>
      </c>
      <c r="C379" s="26"/>
      <c r="D379" s="3">
        <v>500</v>
      </c>
      <c r="E379" s="63"/>
      <c r="F379" s="63"/>
      <c r="G379" s="63"/>
    </row>
    <row r="380" spans="1:10" s="58" customFormat="1" x14ac:dyDescent="0.25">
      <c r="A380" s="6">
        <v>1</v>
      </c>
      <c r="B380" s="66" t="s">
        <v>162</v>
      </c>
      <c r="C380" s="26"/>
      <c r="D380" s="22">
        <f>D357+ROUND(D375*3.2,0)+D377+D379</f>
        <v>178604</v>
      </c>
      <c r="E380" s="63"/>
      <c r="F380" s="63"/>
      <c r="G380" s="63"/>
    </row>
    <row r="381" spans="1:10" s="58" customFormat="1" x14ac:dyDescent="0.25">
      <c r="A381" s="6">
        <v>1</v>
      </c>
      <c r="B381" s="67" t="s">
        <v>161</v>
      </c>
      <c r="C381" s="26"/>
      <c r="D381" s="22">
        <f>SUM(D355,D380)</f>
        <v>411636</v>
      </c>
      <c r="E381" s="63"/>
      <c r="F381" s="63"/>
      <c r="G381" s="63"/>
    </row>
    <row r="382" spans="1:10" s="58" customFormat="1" x14ac:dyDescent="0.25">
      <c r="A382" s="6">
        <v>1</v>
      </c>
      <c r="B382" s="365" t="s">
        <v>124</v>
      </c>
      <c r="C382" s="26"/>
      <c r="D382" s="335">
        <f>SUM(D383:D385)</f>
        <v>94700</v>
      </c>
      <c r="E382" s="586"/>
      <c r="F382" s="586"/>
      <c r="G382" s="586"/>
      <c r="J382" s="689"/>
    </row>
    <row r="383" spans="1:10" s="58" customFormat="1" x14ac:dyDescent="0.25">
      <c r="A383" s="6">
        <v>1</v>
      </c>
      <c r="B383" s="46" t="s">
        <v>316</v>
      </c>
      <c r="C383" s="26"/>
      <c r="D383" s="3">
        <v>26100</v>
      </c>
      <c r="E383" s="586"/>
      <c r="F383" s="586"/>
      <c r="G383" s="586"/>
      <c r="J383" s="689"/>
    </row>
    <row r="384" spans="1:10" s="58" customFormat="1" ht="30" x14ac:dyDescent="0.25">
      <c r="A384" s="6">
        <v>1</v>
      </c>
      <c r="B384" s="46" t="s">
        <v>258</v>
      </c>
      <c r="C384" s="26"/>
      <c r="D384" s="3">
        <v>7000</v>
      </c>
      <c r="E384" s="586"/>
      <c r="F384" s="586"/>
      <c r="G384" s="586"/>
      <c r="J384" s="689"/>
    </row>
    <row r="385" spans="1:72" s="58" customFormat="1" x14ac:dyDescent="0.25">
      <c r="A385" s="6">
        <v>1</v>
      </c>
      <c r="B385" s="46" t="s">
        <v>55</v>
      </c>
      <c r="C385" s="26"/>
      <c r="D385" s="3">
        <v>61600</v>
      </c>
      <c r="E385" s="586"/>
      <c r="F385" s="586"/>
      <c r="G385" s="586"/>
      <c r="J385" s="689"/>
    </row>
    <row r="386" spans="1:72" x14ac:dyDescent="0.25">
      <c r="A386" s="6">
        <v>1</v>
      </c>
      <c r="B386" s="43" t="s">
        <v>7</v>
      </c>
      <c r="C386" s="340"/>
      <c r="D386" s="3"/>
      <c r="E386" s="3"/>
      <c r="F386" s="3"/>
      <c r="G386" s="3"/>
      <c r="H386" s="24"/>
      <c r="I386" s="24"/>
      <c r="J386" s="690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</row>
    <row r="387" spans="1:72" x14ac:dyDescent="0.25">
      <c r="A387" s="6">
        <v>1</v>
      </c>
      <c r="B387" s="54" t="s">
        <v>145</v>
      </c>
      <c r="C387" s="340"/>
      <c r="D387" s="3"/>
      <c r="E387" s="3"/>
      <c r="F387" s="3"/>
      <c r="G387" s="3"/>
      <c r="H387" s="24"/>
      <c r="I387" s="24"/>
      <c r="J387" s="690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</row>
    <row r="388" spans="1:72" x14ac:dyDescent="0.25">
      <c r="A388" s="6">
        <v>1</v>
      </c>
      <c r="B388" s="32" t="s">
        <v>42</v>
      </c>
      <c r="C388" s="340">
        <v>300</v>
      </c>
      <c r="D388" s="3">
        <v>210</v>
      </c>
      <c r="E388" s="341">
        <v>10</v>
      </c>
      <c r="F388" s="3">
        <f>ROUND(G388/C388,0)</f>
        <v>7</v>
      </c>
      <c r="G388" s="3">
        <f>ROUND(D388*E388,0)</f>
        <v>2100</v>
      </c>
      <c r="H388" s="24"/>
      <c r="I388" s="24"/>
      <c r="J388" s="690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</row>
    <row r="389" spans="1:72" x14ac:dyDescent="0.25">
      <c r="A389" s="6">
        <v>1</v>
      </c>
      <c r="B389" s="43" t="s">
        <v>9</v>
      </c>
      <c r="C389" s="340"/>
      <c r="D389" s="44">
        <f t="shared" ref="D389" si="26">D388</f>
        <v>210</v>
      </c>
      <c r="E389" s="650">
        <f t="shared" ref="E389:G389" si="27">E388</f>
        <v>10</v>
      </c>
      <c r="F389" s="44">
        <f t="shared" si="27"/>
        <v>7</v>
      </c>
      <c r="G389" s="44">
        <f t="shared" si="27"/>
        <v>2100</v>
      </c>
      <c r="H389" s="24"/>
      <c r="I389" s="24"/>
      <c r="J389" s="690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</row>
    <row r="390" spans="1:72" x14ac:dyDescent="0.25">
      <c r="A390" s="6">
        <v>1</v>
      </c>
      <c r="B390" s="54" t="s">
        <v>20</v>
      </c>
      <c r="C390" s="340"/>
      <c r="D390" s="44"/>
      <c r="E390" s="650"/>
      <c r="F390" s="44"/>
      <c r="G390" s="44"/>
      <c r="H390" s="24"/>
      <c r="I390" s="24"/>
      <c r="J390" s="690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</row>
    <row r="391" spans="1:72" x14ac:dyDescent="0.25">
      <c r="A391" s="6">
        <v>1</v>
      </c>
      <c r="B391" s="33" t="s">
        <v>26</v>
      </c>
      <c r="C391" s="340">
        <v>240</v>
      </c>
      <c r="D391" s="3">
        <v>654</v>
      </c>
      <c r="E391" s="341">
        <v>8</v>
      </c>
      <c r="F391" s="3">
        <f>ROUND(G391/C391,0)</f>
        <v>22</v>
      </c>
      <c r="G391" s="3">
        <f>ROUND(D391*E391,0)</f>
        <v>5232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</row>
    <row r="392" spans="1:72" x14ac:dyDescent="0.25">
      <c r="A392" s="6">
        <v>1</v>
      </c>
      <c r="B392" s="624" t="s">
        <v>57</v>
      </c>
      <c r="C392" s="340">
        <v>240</v>
      </c>
      <c r="D392" s="3">
        <v>187</v>
      </c>
      <c r="E392" s="341">
        <v>3</v>
      </c>
      <c r="F392" s="3">
        <f>ROUND(G392/C392,0)</f>
        <v>2</v>
      </c>
      <c r="G392" s="3">
        <f>ROUND(D392*E392,0)</f>
        <v>561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</row>
    <row r="393" spans="1:72" x14ac:dyDescent="0.25">
      <c r="A393" s="6">
        <v>1</v>
      </c>
      <c r="B393" s="686" t="s">
        <v>147</v>
      </c>
      <c r="C393" s="340"/>
      <c r="D393" s="44">
        <f>D391+D392</f>
        <v>841</v>
      </c>
      <c r="E393" s="21">
        <f t="shared" ref="E393:E394" si="28">G393/D393</f>
        <v>6.8882282996432815</v>
      </c>
      <c r="F393" s="44">
        <f>F391+F392</f>
        <v>24</v>
      </c>
      <c r="G393" s="44">
        <f>G391+G392</f>
        <v>5793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</row>
    <row r="394" spans="1:72" ht="19.5" customHeight="1" x14ac:dyDescent="0.25">
      <c r="A394" s="6">
        <v>1</v>
      </c>
      <c r="B394" s="36" t="s">
        <v>119</v>
      </c>
      <c r="C394" s="417"/>
      <c r="D394" s="22">
        <f>D389+D393</f>
        <v>1051</v>
      </c>
      <c r="E394" s="21">
        <f t="shared" si="28"/>
        <v>7.5099904852521409</v>
      </c>
      <c r="F394" s="22">
        <f>F389+F393</f>
        <v>31</v>
      </c>
      <c r="G394" s="22">
        <f>G389+G393</f>
        <v>7893</v>
      </c>
    </row>
    <row r="395" spans="1:72" s="24" customFormat="1" ht="15.75" thickBot="1" x14ac:dyDescent="0.3">
      <c r="A395" s="6">
        <v>1</v>
      </c>
      <c r="B395" s="691" t="s">
        <v>10</v>
      </c>
      <c r="C395" s="651"/>
      <c r="D395" s="692"/>
      <c r="E395" s="692"/>
      <c r="F395" s="692"/>
      <c r="G395" s="692"/>
    </row>
    <row r="396" spans="1:72" s="24" customFormat="1" ht="22.5" customHeight="1" x14ac:dyDescent="0.25">
      <c r="A396" s="6">
        <v>1</v>
      </c>
      <c r="B396" s="345" t="s">
        <v>210</v>
      </c>
      <c r="C396" s="490"/>
      <c r="D396" s="3"/>
      <c r="E396" s="3"/>
      <c r="F396" s="3"/>
      <c r="G396" s="3"/>
    </row>
    <row r="397" spans="1:72" s="24" customFormat="1" x14ac:dyDescent="0.25">
      <c r="A397" s="6">
        <v>1</v>
      </c>
      <c r="B397" s="25" t="s">
        <v>203</v>
      </c>
      <c r="C397" s="26"/>
      <c r="D397" s="3"/>
      <c r="E397" s="3"/>
      <c r="F397" s="3"/>
      <c r="G397" s="3"/>
    </row>
    <row r="398" spans="1:72" s="24" customFormat="1" x14ac:dyDescent="0.25">
      <c r="A398" s="6">
        <v>1</v>
      </c>
      <c r="B398" s="27" t="s">
        <v>123</v>
      </c>
      <c r="C398" s="26"/>
      <c r="D398" s="3">
        <f>D400+D401+D402+D403+D399/2.7</f>
        <v>169144.40740740742</v>
      </c>
      <c r="E398" s="3"/>
      <c r="F398" s="3"/>
      <c r="G398" s="3"/>
    </row>
    <row r="399" spans="1:72" s="24" customFormat="1" x14ac:dyDescent="0.25">
      <c r="A399" s="6">
        <v>1</v>
      </c>
      <c r="B399" s="27" t="s">
        <v>327</v>
      </c>
      <c r="C399" s="30"/>
      <c r="D399" s="3">
        <v>1100</v>
      </c>
      <c r="E399" s="30"/>
      <c r="F399" s="30"/>
      <c r="G399" s="30"/>
    </row>
    <row r="400" spans="1:72" s="24" customFormat="1" x14ac:dyDescent="0.25">
      <c r="A400" s="6">
        <v>1</v>
      </c>
      <c r="B400" s="27" t="s">
        <v>228</v>
      </c>
      <c r="C400" s="26"/>
      <c r="D400" s="582">
        <v>15000</v>
      </c>
      <c r="E400" s="3"/>
      <c r="F400" s="3"/>
      <c r="G400" s="3"/>
    </row>
    <row r="401" spans="1:72" s="24" customFormat="1" ht="34.5" customHeight="1" x14ac:dyDescent="0.25">
      <c r="A401" s="6">
        <v>1</v>
      </c>
      <c r="B401" s="60" t="s">
        <v>243</v>
      </c>
      <c r="C401" s="26"/>
      <c r="D401" s="582">
        <v>49000</v>
      </c>
      <c r="E401" s="3"/>
      <c r="F401" s="3"/>
      <c r="G401" s="3"/>
    </row>
    <row r="402" spans="1:72" s="24" customFormat="1" ht="30" x14ac:dyDescent="0.25">
      <c r="A402" s="6">
        <v>1</v>
      </c>
      <c r="B402" s="27" t="s">
        <v>244</v>
      </c>
      <c r="C402" s="26"/>
      <c r="D402" s="582">
        <v>22470</v>
      </c>
      <c r="E402" s="3"/>
      <c r="F402" s="3"/>
      <c r="G402" s="3"/>
    </row>
    <row r="403" spans="1:72" s="24" customFormat="1" x14ac:dyDescent="0.25">
      <c r="A403" s="6">
        <v>1</v>
      </c>
      <c r="B403" s="27" t="s">
        <v>245</v>
      </c>
      <c r="C403" s="26"/>
      <c r="D403" s="582">
        <v>82267</v>
      </c>
      <c r="E403" s="3"/>
      <c r="F403" s="3"/>
      <c r="G403" s="3"/>
    </row>
    <row r="404" spans="1:72" x14ac:dyDescent="0.25">
      <c r="A404" s="6">
        <v>1</v>
      </c>
      <c r="B404" s="28" t="s">
        <v>121</v>
      </c>
      <c r="C404" s="26"/>
      <c r="D404" s="3">
        <f>D405+D406</f>
        <v>9000.4705882352937</v>
      </c>
      <c r="E404" s="3"/>
      <c r="F404" s="3"/>
      <c r="G404" s="3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</row>
    <row r="405" spans="1:72" x14ac:dyDescent="0.25">
      <c r="A405" s="6">
        <v>1</v>
      </c>
      <c r="B405" s="28" t="s">
        <v>298</v>
      </c>
      <c r="C405" s="26"/>
      <c r="D405" s="3">
        <v>8024</v>
      </c>
      <c r="E405" s="3"/>
      <c r="F405" s="3"/>
      <c r="G405" s="3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</row>
    <row r="406" spans="1:72" x14ac:dyDescent="0.25">
      <c r="A406" s="6">
        <v>1</v>
      </c>
      <c r="B406" s="28" t="s">
        <v>300</v>
      </c>
      <c r="C406" s="26"/>
      <c r="D406" s="17">
        <f>D407/8.5</f>
        <v>976.47058823529414</v>
      </c>
      <c r="E406" s="3"/>
      <c r="F406" s="3"/>
      <c r="G406" s="3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</row>
    <row r="407" spans="1:72" x14ac:dyDescent="0.25">
      <c r="A407" s="6">
        <v>1</v>
      </c>
      <c r="B407" s="55" t="s">
        <v>299</v>
      </c>
      <c r="C407" s="26"/>
      <c r="D407" s="3">
        <v>8300</v>
      </c>
      <c r="E407" s="3"/>
      <c r="F407" s="3"/>
      <c r="G407" s="3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</row>
    <row r="408" spans="1:72" ht="30" x14ac:dyDescent="0.25">
      <c r="A408" s="6">
        <v>1</v>
      </c>
      <c r="B408" s="28" t="s">
        <v>122</v>
      </c>
      <c r="C408" s="26"/>
      <c r="D408" s="3"/>
      <c r="E408" s="3"/>
      <c r="F408" s="3"/>
      <c r="G408" s="3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</row>
    <row r="409" spans="1:72" s="24" customFormat="1" x14ac:dyDescent="0.25">
      <c r="A409" s="6">
        <v>1</v>
      </c>
      <c r="B409" s="384" t="s">
        <v>161</v>
      </c>
      <c r="C409" s="26"/>
      <c r="D409" s="22">
        <f>D398+ROUND(D405*3.2,0)+D408+D407/3.9</f>
        <v>196949.61253561254</v>
      </c>
      <c r="E409" s="3"/>
      <c r="F409" s="3"/>
      <c r="G409" s="3"/>
    </row>
    <row r="410" spans="1:72" s="24" customFormat="1" x14ac:dyDescent="0.25">
      <c r="A410" s="6">
        <v>1</v>
      </c>
      <c r="B410" s="118" t="s">
        <v>124</v>
      </c>
      <c r="C410" s="48"/>
      <c r="D410" s="250">
        <f>SUM(D411:D445)</f>
        <v>450225</v>
      </c>
      <c r="E410" s="48"/>
      <c r="F410" s="48"/>
      <c r="G410" s="48"/>
    </row>
    <row r="411" spans="1:72" s="24" customFormat="1" ht="30" x14ac:dyDescent="0.25">
      <c r="A411" s="6">
        <v>1</v>
      </c>
      <c r="B411" s="364" t="s">
        <v>255</v>
      </c>
      <c r="C411" s="48"/>
      <c r="D411" s="17">
        <v>140000</v>
      </c>
      <c r="E411" s="48"/>
      <c r="F411" s="48"/>
      <c r="G411" s="48"/>
    </row>
    <row r="412" spans="1:72" s="24" customFormat="1" ht="30" x14ac:dyDescent="0.25">
      <c r="A412" s="6">
        <v>1</v>
      </c>
      <c r="B412" s="364" t="s">
        <v>256</v>
      </c>
      <c r="C412" s="48"/>
      <c r="D412" s="17">
        <v>6800</v>
      </c>
      <c r="E412" s="48"/>
      <c r="F412" s="48"/>
      <c r="G412" s="48"/>
    </row>
    <row r="413" spans="1:72" s="24" customFormat="1" x14ac:dyDescent="0.25">
      <c r="A413" s="6">
        <v>1</v>
      </c>
      <c r="B413" s="364" t="s">
        <v>266</v>
      </c>
      <c r="C413" s="48"/>
      <c r="D413" s="17">
        <v>950</v>
      </c>
      <c r="E413" s="48"/>
      <c r="F413" s="48"/>
      <c r="G413" s="48"/>
    </row>
    <row r="414" spans="1:72" s="24" customFormat="1" x14ac:dyDescent="0.25">
      <c r="A414" s="6">
        <v>1</v>
      </c>
      <c r="B414" s="364" t="s">
        <v>348</v>
      </c>
      <c r="C414" s="48"/>
      <c r="D414" s="17">
        <v>850</v>
      </c>
      <c r="E414" s="48"/>
      <c r="F414" s="48"/>
      <c r="G414" s="48"/>
    </row>
    <row r="415" spans="1:72" s="24" customFormat="1" ht="30" x14ac:dyDescent="0.25">
      <c r="A415" s="6">
        <v>1</v>
      </c>
      <c r="B415" s="364" t="s">
        <v>267</v>
      </c>
      <c r="C415" s="48"/>
      <c r="D415" s="17">
        <v>16000</v>
      </c>
      <c r="E415" s="48"/>
      <c r="F415" s="48"/>
      <c r="G415" s="48"/>
    </row>
    <row r="416" spans="1:72" s="24" customFormat="1" x14ac:dyDescent="0.25">
      <c r="A416" s="6">
        <v>1</v>
      </c>
      <c r="B416" s="364" t="s">
        <v>55</v>
      </c>
      <c r="C416" s="48"/>
      <c r="D416" s="17">
        <v>75000</v>
      </c>
      <c r="E416" s="48"/>
      <c r="F416" s="48"/>
      <c r="G416" s="48"/>
    </row>
    <row r="417" spans="1:7" s="24" customFormat="1" x14ac:dyDescent="0.25">
      <c r="A417" s="6">
        <v>1</v>
      </c>
      <c r="B417" s="364" t="s">
        <v>64</v>
      </c>
      <c r="C417" s="48"/>
      <c r="D417" s="17">
        <v>45</v>
      </c>
      <c r="E417" s="48"/>
      <c r="F417" s="48"/>
      <c r="G417" s="48"/>
    </row>
    <row r="418" spans="1:7" s="24" customFormat="1" x14ac:dyDescent="0.25">
      <c r="A418" s="6">
        <v>1</v>
      </c>
      <c r="B418" s="364" t="s">
        <v>19</v>
      </c>
      <c r="C418" s="48"/>
      <c r="D418" s="17">
        <v>3200</v>
      </c>
      <c r="E418" s="48"/>
      <c r="F418" s="48"/>
      <c r="G418" s="48"/>
    </row>
    <row r="419" spans="1:7" s="24" customFormat="1" ht="30" x14ac:dyDescent="0.25">
      <c r="A419" s="6">
        <v>1</v>
      </c>
      <c r="B419" s="364" t="s">
        <v>173</v>
      </c>
      <c r="C419" s="48"/>
      <c r="D419" s="17">
        <v>900</v>
      </c>
      <c r="E419" s="48"/>
      <c r="F419" s="48"/>
      <c r="G419" s="48"/>
    </row>
    <row r="420" spans="1:7" s="24" customFormat="1" x14ac:dyDescent="0.25">
      <c r="A420" s="6">
        <v>1</v>
      </c>
      <c r="B420" s="364" t="s">
        <v>308</v>
      </c>
      <c r="C420" s="48"/>
      <c r="D420" s="17">
        <v>70000</v>
      </c>
      <c r="E420" s="48"/>
      <c r="F420" s="48"/>
      <c r="G420" s="48"/>
    </row>
    <row r="421" spans="1:7" s="24" customFormat="1" x14ac:dyDescent="0.25">
      <c r="A421" s="6">
        <v>1</v>
      </c>
      <c r="B421" s="364" t="s">
        <v>275</v>
      </c>
      <c r="C421" s="48"/>
      <c r="D421" s="17">
        <v>400</v>
      </c>
      <c r="E421" s="48"/>
      <c r="F421" s="48"/>
      <c r="G421" s="48"/>
    </row>
    <row r="422" spans="1:7" s="24" customFormat="1" ht="30" x14ac:dyDescent="0.25">
      <c r="A422" s="6">
        <v>1</v>
      </c>
      <c r="B422" s="364" t="s">
        <v>259</v>
      </c>
      <c r="C422" s="48"/>
      <c r="D422" s="17">
        <v>1200</v>
      </c>
      <c r="E422" s="48"/>
      <c r="F422" s="48"/>
      <c r="G422" s="48"/>
    </row>
    <row r="423" spans="1:7" s="24" customFormat="1" ht="30" x14ac:dyDescent="0.25">
      <c r="A423" s="6">
        <v>1</v>
      </c>
      <c r="B423" s="364" t="s">
        <v>268</v>
      </c>
      <c r="C423" s="48"/>
      <c r="D423" s="17">
        <v>5800</v>
      </c>
      <c r="E423" s="48"/>
      <c r="F423" s="48"/>
      <c r="G423" s="48"/>
    </row>
    <row r="424" spans="1:7" s="24" customFormat="1" x14ac:dyDescent="0.25">
      <c r="A424" s="6">
        <v>1</v>
      </c>
      <c r="B424" s="364" t="s">
        <v>254</v>
      </c>
      <c r="C424" s="48"/>
      <c r="D424" s="17">
        <v>400</v>
      </c>
      <c r="E424" s="48"/>
      <c r="F424" s="48"/>
      <c r="G424" s="48"/>
    </row>
    <row r="425" spans="1:7" s="24" customFormat="1" x14ac:dyDescent="0.25">
      <c r="A425" s="6">
        <v>1</v>
      </c>
      <c r="B425" s="364" t="s">
        <v>174</v>
      </c>
      <c r="C425" s="48"/>
      <c r="D425" s="17">
        <v>1500</v>
      </c>
      <c r="E425" s="48"/>
      <c r="F425" s="48"/>
      <c r="G425" s="48"/>
    </row>
    <row r="426" spans="1:7" s="24" customFormat="1" x14ac:dyDescent="0.25">
      <c r="A426" s="6">
        <v>1</v>
      </c>
      <c r="B426" s="364" t="s">
        <v>276</v>
      </c>
      <c r="C426" s="48"/>
      <c r="D426" s="17">
        <v>100</v>
      </c>
      <c r="E426" s="48"/>
      <c r="F426" s="48"/>
      <c r="G426" s="48"/>
    </row>
    <row r="427" spans="1:7" s="24" customFormat="1" x14ac:dyDescent="0.25">
      <c r="A427" s="6">
        <v>1</v>
      </c>
      <c r="B427" s="364" t="s">
        <v>52</v>
      </c>
      <c r="C427" s="48"/>
      <c r="D427" s="17">
        <v>12000</v>
      </c>
      <c r="E427" s="48"/>
      <c r="F427" s="48"/>
      <c r="G427" s="48"/>
    </row>
    <row r="428" spans="1:7" s="24" customFormat="1" x14ac:dyDescent="0.25">
      <c r="A428" s="6">
        <v>1</v>
      </c>
      <c r="B428" s="364" t="s">
        <v>269</v>
      </c>
      <c r="C428" s="48"/>
      <c r="D428" s="17">
        <v>4270</v>
      </c>
      <c r="E428" s="48"/>
      <c r="F428" s="48"/>
      <c r="G428" s="48"/>
    </row>
    <row r="429" spans="1:7" s="24" customFormat="1" x14ac:dyDescent="0.25">
      <c r="A429" s="6">
        <v>1</v>
      </c>
      <c r="B429" s="364" t="s">
        <v>56</v>
      </c>
      <c r="C429" s="48"/>
      <c r="D429" s="17">
        <v>2600</v>
      </c>
      <c r="E429" s="48"/>
      <c r="F429" s="48"/>
      <c r="G429" s="48"/>
    </row>
    <row r="430" spans="1:7" s="24" customFormat="1" x14ac:dyDescent="0.25">
      <c r="A430" s="6">
        <v>1</v>
      </c>
      <c r="B430" s="364" t="s">
        <v>54</v>
      </c>
      <c r="C430" s="48"/>
      <c r="D430" s="17">
        <v>3070</v>
      </c>
      <c r="E430" s="48"/>
      <c r="F430" s="48"/>
      <c r="G430" s="48"/>
    </row>
    <row r="431" spans="1:7" s="24" customFormat="1" ht="30" x14ac:dyDescent="0.25">
      <c r="A431" s="6">
        <v>1</v>
      </c>
      <c r="B431" s="364" t="s">
        <v>175</v>
      </c>
      <c r="C431" s="48"/>
      <c r="D431" s="17">
        <v>1200</v>
      </c>
      <c r="E431" s="48"/>
      <c r="F431" s="48"/>
      <c r="G431" s="48"/>
    </row>
    <row r="432" spans="1:7" s="24" customFormat="1" x14ac:dyDescent="0.25">
      <c r="A432" s="6">
        <v>1</v>
      </c>
      <c r="B432" s="364" t="s">
        <v>18</v>
      </c>
      <c r="C432" s="48"/>
      <c r="D432" s="17">
        <v>8700</v>
      </c>
      <c r="E432" s="48"/>
      <c r="F432" s="48"/>
      <c r="G432" s="48"/>
    </row>
    <row r="433" spans="1:72" s="24" customFormat="1" x14ac:dyDescent="0.25">
      <c r="A433" s="6">
        <v>1</v>
      </c>
      <c r="B433" s="364" t="s">
        <v>171</v>
      </c>
      <c r="C433" s="48"/>
      <c r="D433" s="17">
        <v>25000</v>
      </c>
      <c r="E433" s="48"/>
      <c r="F433" s="48"/>
      <c r="G433" s="48"/>
    </row>
    <row r="434" spans="1:72" s="24" customFormat="1" x14ac:dyDescent="0.25">
      <c r="A434" s="6">
        <v>1</v>
      </c>
      <c r="B434" s="364" t="s">
        <v>270</v>
      </c>
      <c r="C434" s="48"/>
      <c r="D434" s="17">
        <v>55</v>
      </c>
      <c r="E434" s="48"/>
      <c r="F434" s="48"/>
      <c r="G434" s="48"/>
    </row>
    <row r="435" spans="1:72" s="24" customFormat="1" x14ac:dyDescent="0.25">
      <c r="A435" s="6">
        <v>1</v>
      </c>
      <c r="B435" s="364" t="s">
        <v>33</v>
      </c>
      <c r="C435" s="48"/>
      <c r="D435" s="17">
        <v>30000</v>
      </c>
      <c r="E435" s="48"/>
      <c r="F435" s="48"/>
      <c r="G435" s="48"/>
    </row>
    <row r="436" spans="1:72" s="24" customFormat="1" x14ac:dyDescent="0.25">
      <c r="A436" s="6">
        <v>1</v>
      </c>
      <c r="B436" s="364" t="s">
        <v>16</v>
      </c>
      <c r="C436" s="48"/>
      <c r="D436" s="17">
        <v>2700</v>
      </c>
      <c r="E436" s="48"/>
      <c r="F436" s="48"/>
      <c r="G436" s="48"/>
    </row>
    <row r="437" spans="1:72" s="24" customFormat="1" x14ac:dyDescent="0.25">
      <c r="A437" s="6">
        <v>1</v>
      </c>
      <c r="B437" s="366" t="s">
        <v>29</v>
      </c>
      <c r="C437" s="48"/>
      <c r="D437" s="17">
        <v>6000</v>
      </c>
      <c r="E437" s="48"/>
      <c r="F437" s="48"/>
      <c r="G437" s="48"/>
    </row>
    <row r="438" spans="1:72" s="24" customFormat="1" x14ac:dyDescent="0.25">
      <c r="A438" s="6">
        <v>1</v>
      </c>
      <c r="B438" s="364" t="s">
        <v>277</v>
      </c>
      <c r="C438" s="48"/>
      <c r="D438" s="17">
        <v>100</v>
      </c>
      <c r="E438" s="48"/>
      <c r="F438" s="48"/>
      <c r="G438" s="48"/>
    </row>
    <row r="439" spans="1:72" s="24" customFormat="1" x14ac:dyDescent="0.25">
      <c r="A439" s="6">
        <v>1</v>
      </c>
      <c r="B439" s="364" t="s">
        <v>53</v>
      </c>
      <c r="C439" s="48"/>
      <c r="D439" s="17">
        <v>16500</v>
      </c>
      <c r="E439" s="48"/>
      <c r="F439" s="48"/>
      <c r="G439" s="48"/>
    </row>
    <row r="440" spans="1:72" s="24" customFormat="1" x14ac:dyDescent="0.25">
      <c r="A440" s="6">
        <v>1</v>
      </c>
      <c r="B440" s="364" t="s">
        <v>271</v>
      </c>
      <c r="C440" s="48"/>
      <c r="D440" s="17">
        <v>700</v>
      </c>
      <c r="E440" s="48"/>
      <c r="F440" s="48"/>
      <c r="G440" s="48"/>
    </row>
    <row r="441" spans="1:72" s="24" customFormat="1" x14ac:dyDescent="0.25">
      <c r="A441" s="6">
        <v>1</v>
      </c>
      <c r="B441" s="364" t="s">
        <v>253</v>
      </c>
      <c r="C441" s="48"/>
      <c r="D441" s="17">
        <v>350</v>
      </c>
      <c r="E441" s="48"/>
      <c r="F441" s="48"/>
      <c r="G441" s="48"/>
    </row>
    <row r="442" spans="1:72" s="24" customFormat="1" x14ac:dyDescent="0.25">
      <c r="A442" s="6">
        <v>1</v>
      </c>
      <c r="B442" s="364" t="s">
        <v>172</v>
      </c>
      <c r="C442" s="48"/>
      <c r="D442" s="17">
        <v>3600</v>
      </c>
      <c r="E442" s="48"/>
      <c r="F442" s="48"/>
      <c r="G442" s="48"/>
    </row>
    <row r="443" spans="1:72" s="24" customFormat="1" x14ac:dyDescent="0.25">
      <c r="A443" s="6">
        <v>1</v>
      </c>
      <c r="B443" s="364" t="s">
        <v>250</v>
      </c>
      <c r="C443" s="48"/>
      <c r="D443" s="17">
        <v>9950</v>
      </c>
      <c r="E443" s="48"/>
      <c r="F443" s="48"/>
      <c r="G443" s="48"/>
    </row>
    <row r="444" spans="1:72" s="24" customFormat="1" ht="60" x14ac:dyDescent="0.25">
      <c r="A444" s="6">
        <v>1</v>
      </c>
      <c r="B444" s="364" t="s">
        <v>330</v>
      </c>
      <c r="C444" s="48"/>
      <c r="D444" s="120">
        <v>205</v>
      </c>
      <c r="E444" s="48"/>
      <c r="F444" s="48"/>
      <c r="G444" s="48"/>
    </row>
    <row r="445" spans="1:72" s="24" customFormat="1" ht="60" x14ac:dyDescent="0.25">
      <c r="A445" s="6">
        <v>1</v>
      </c>
      <c r="B445" s="693" t="s">
        <v>329</v>
      </c>
      <c r="C445" s="694"/>
      <c r="D445" s="695">
        <v>80</v>
      </c>
      <c r="E445" s="694"/>
      <c r="F445" s="694"/>
      <c r="G445" s="694"/>
    </row>
    <row r="446" spans="1:72" ht="15.75" thickBot="1" x14ac:dyDescent="0.3">
      <c r="A446" s="6">
        <v>1</v>
      </c>
      <c r="B446" s="691" t="s">
        <v>10</v>
      </c>
      <c r="C446" s="692"/>
      <c r="D446" s="692"/>
      <c r="E446" s="692"/>
      <c r="F446" s="692"/>
      <c r="G446" s="692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</row>
    <row r="447" spans="1:72" x14ac:dyDescent="0.25">
      <c r="A447" s="6">
        <v>1</v>
      </c>
      <c r="B447" s="482"/>
      <c r="C447" s="696"/>
      <c r="D447" s="688"/>
      <c r="E447" s="696"/>
      <c r="F447" s="696"/>
      <c r="G447" s="696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</row>
    <row r="448" spans="1:72" ht="21.75" customHeight="1" x14ac:dyDescent="0.25">
      <c r="A448" s="6">
        <v>1</v>
      </c>
      <c r="B448" s="355" t="s">
        <v>211</v>
      </c>
      <c r="C448" s="417"/>
      <c r="D448" s="3"/>
      <c r="E448" s="582"/>
      <c r="F448" s="582"/>
      <c r="G448" s="582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</row>
    <row r="449" spans="1:72" s="58" customFormat="1" ht="18.75" customHeight="1" x14ac:dyDescent="0.25">
      <c r="A449" s="6">
        <v>1</v>
      </c>
      <c r="B449" s="25" t="s">
        <v>227</v>
      </c>
      <c r="C449" s="25"/>
      <c r="D449" s="89"/>
      <c r="E449" s="57"/>
      <c r="F449" s="57"/>
      <c r="G449" s="57"/>
    </row>
    <row r="450" spans="1:72" s="58" customFormat="1" x14ac:dyDescent="0.25">
      <c r="A450" s="6">
        <v>1</v>
      </c>
      <c r="B450" s="27" t="s">
        <v>123</v>
      </c>
      <c r="C450" s="59"/>
      <c r="D450" s="57">
        <f>SUM(D451,D452,D453,D454)</f>
        <v>26000</v>
      </c>
      <c r="E450" s="57"/>
      <c r="F450" s="57"/>
      <c r="G450" s="57"/>
    </row>
    <row r="451" spans="1:72" s="58" customFormat="1" x14ac:dyDescent="0.25">
      <c r="A451" s="6">
        <v>1</v>
      </c>
      <c r="B451" s="60" t="s">
        <v>228</v>
      </c>
      <c r="C451" s="59"/>
      <c r="D451" s="57"/>
      <c r="E451" s="57"/>
      <c r="F451" s="57"/>
      <c r="G451" s="57"/>
    </row>
    <row r="452" spans="1:72" s="58" customFormat="1" ht="37.5" customHeight="1" x14ac:dyDescent="0.25">
      <c r="A452" s="6">
        <v>1</v>
      </c>
      <c r="B452" s="60" t="s">
        <v>229</v>
      </c>
      <c r="C452" s="59"/>
      <c r="D452" s="3">
        <v>20000</v>
      </c>
      <c r="E452" s="57"/>
      <c r="F452" s="57"/>
      <c r="G452" s="57"/>
    </row>
    <row r="453" spans="1:72" s="58" customFormat="1" ht="30" x14ac:dyDescent="0.25">
      <c r="A453" s="6">
        <v>1</v>
      </c>
      <c r="B453" s="60" t="s">
        <v>230</v>
      </c>
      <c r="C453" s="59"/>
      <c r="D453" s="3"/>
      <c r="E453" s="57"/>
      <c r="F453" s="57"/>
      <c r="G453" s="57"/>
    </row>
    <row r="454" spans="1:72" s="58" customFormat="1" x14ac:dyDescent="0.25">
      <c r="A454" s="6">
        <v>1</v>
      </c>
      <c r="B454" s="27" t="s">
        <v>231</v>
      </c>
      <c r="C454" s="59"/>
      <c r="D454" s="3">
        <v>6000</v>
      </c>
      <c r="E454" s="57"/>
      <c r="F454" s="57"/>
      <c r="G454" s="57"/>
    </row>
    <row r="455" spans="1:72" s="58" customFormat="1" ht="45" x14ac:dyDescent="0.25">
      <c r="A455" s="6">
        <v>1</v>
      </c>
      <c r="B455" s="27" t="s">
        <v>326</v>
      </c>
      <c r="C455" s="59"/>
      <c r="D455" s="17">
        <v>2529</v>
      </c>
      <c r="E455" s="57"/>
      <c r="F455" s="57"/>
      <c r="G455" s="57"/>
      <c r="H455" s="90"/>
    </row>
    <row r="456" spans="1:72" x14ac:dyDescent="0.25">
      <c r="A456" s="6">
        <v>1</v>
      </c>
      <c r="B456" s="28" t="s">
        <v>121</v>
      </c>
      <c r="C456" s="26"/>
      <c r="D456" s="3">
        <v>25000</v>
      </c>
      <c r="E456" s="3"/>
      <c r="F456" s="3"/>
      <c r="G456" s="3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</row>
    <row r="457" spans="1:72" s="58" customFormat="1" x14ac:dyDescent="0.25">
      <c r="A457" s="6">
        <v>1</v>
      </c>
      <c r="B457" s="55" t="s">
        <v>160</v>
      </c>
      <c r="C457" s="490"/>
      <c r="D457" s="3"/>
      <c r="E457" s="57"/>
      <c r="F457" s="57"/>
      <c r="G457" s="57"/>
    </row>
    <row r="458" spans="1:72" s="58" customFormat="1" ht="15.75" customHeight="1" x14ac:dyDescent="0.25">
      <c r="A458" s="6">
        <v>1</v>
      </c>
      <c r="B458" s="61" t="s">
        <v>232</v>
      </c>
      <c r="C458" s="62"/>
      <c r="D458" s="59">
        <f>D450+ROUND(D456*3.2,0)</f>
        <v>106000</v>
      </c>
      <c r="E458" s="63"/>
      <c r="F458" s="63"/>
      <c r="G458" s="63"/>
    </row>
    <row r="459" spans="1:72" s="58" customFormat="1" ht="15.75" customHeight="1" x14ac:dyDescent="0.25">
      <c r="A459" s="6">
        <v>1</v>
      </c>
      <c r="B459" s="25" t="s">
        <v>163</v>
      </c>
      <c r="C459" s="26"/>
      <c r="D459" s="3"/>
      <c r="E459" s="63"/>
      <c r="F459" s="63"/>
      <c r="G459" s="63"/>
    </row>
    <row r="460" spans="1:72" s="58" customFormat="1" ht="15.75" customHeight="1" x14ac:dyDescent="0.25">
      <c r="A460" s="6">
        <v>1</v>
      </c>
      <c r="B460" s="27" t="s">
        <v>123</v>
      </c>
      <c r="C460" s="26"/>
      <c r="D460" s="3">
        <f>SUM(D461,D462,D469,D475,D476,D477)</f>
        <v>6873</v>
      </c>
      <c r="E460" s="63"/>
      <c r="F460" s="63"/>
      <c r="G460" s="63"/>
    </row>
    <row r="461" spans="1:72" s="58" customFormat="1" ht="15.75" customHeight="1" x14ac:dyDescent="0.25">
      <c r="A461" s="6">
        <v>1</v>
      </c>
      <c r="B461" s="27" t="s">
        <v>228</v>
      </c>
      <c r="C461" s="26"/>
      <c r="D461" s="3"/>
      <c r="E461" s="63"/>
      <c r="F461" s="63"/>
      <c r="G461" s="63"/>
    </row>
    <row r="462" spans="1:72" s="58" customFormat="1" ht="15.75" customHeight="1" x14ac:dyDescent="0.25">
      <c r="A462" s="6">
        <v>1</v>
      </c>
      <c r="B462" s="60" t="s">
        <v>233</v>
      </c>
      <c r="C462" s="26"/>
      <c r="D462" s="3">
        <f>D463+D464+D465+D467</f>
        <v>6373</v>
      </c>
      <c r="E462" s="63"/>
      <c r="F462" s="63"/>
      <c r="G462" s="63"/>
    </row>
    <row r="463" spans="1:72" s="58" customFormat="1" ht="19.5" customHeight="1" x14ac:dyDescent="0.25">
      <c r="A463" s="6">
        <v>1</v>
      </c>
      <c r="B463" s="64" t="s">
        <v>234</v>
      </c>
      <c r="C463" s="26"/>
      <c r="D463" s="57">
        <v>4902</v>
      </c>
      <c r="E463" s="63"/>
      <c r="F463" s="63"/>
      <c r="G463" s="63"/>
    </row>
    <row r="464" spans="1:72" s="58" customFormat="1" ht="15.75" customHeight="1" x14ac:dyDescent="0.25">
      <c r="A464" s="6">
        <v>1</v>
      </c>
      <c r="B464" s="64" t="s">
        <v>235</v>
      </c>
      <c r="C464" s="26"/>
      <c r="D464" s="57">
        <v>1471</v>
      </c>
      <c r="E464" s="63"/>
      <c r="F464" s="63"/>
      <c r="G464" s="63"/>
    </row>
    <row r="465" spans="1:72" s="58" customFormat="1" ht="30.75" customHeight="1" x14ac:dyDescent="0.25">
      <c r="A465" s="6">
        <v>1</v>
      </c>
      <c r="B465" s="64" t="s">
        <v>236</v>
      </c>
      <c r="C465" s="26"/>
      <c r="D465" s="57"/>
      <c r="E465" s="63"/>
      <c r="F465" s="63"/>
      <c r="G465" s="63"/>
    </row>
    <row r="466" spans="1:72" s="58" customFormat="1" x14ac:dyDescent="0.25">
      <c r="A466" s="6">
        <v>1</v>
      </c>
      <c r="B466" s="64" t="s">
        <v>237</v>
      </c>
      <c r="C466" s="26"/>
      <c r="D466" s="57"/>
      <c r="E466" s="63"/>
      <c r="F466" s="63"/>
      <c r="G466" s="63"/>
    </row>
    <row r="467" spans="1:72" s="58" customFormat="1" ht="30" x14ac:dyDescent="0.25">
      <c r="A467" s="6">
        <v>1</v>
      </c>
      <c r="B467" s="64" t="s">
        <v>238</v>
      </c>
      <c r="C467" s="26"/>
      <c r="D467" s="57"/>
      <c r="E467" s="63"/>
      <c r="F467" s="63"/>
      <c r="G467" s="63"/>
    </row>
    <row r="468" spans="1:72" s="58" customFormat="1" x14ac:dyDescent="0.25">
      <c r="A468" s="6">
        <v>1</v>
      </c>
      <c r="B468" s="64" t="s">
        <v>237</v>
      </c>
      <c r="C468" s="26"/>
      <c r="D468" s="91"/>
      <c r="E468" s="63"/>
      <c r="F468" s="63"/>
      <c r="G468" s="63"/>
    </row>
    <row r="469" spans="1:72" s="58" customFormat="1" ht="30" customHeight="1" x14ac:dyDescent="0.25">
      <c r="A469" s="6">
        <v>1</v>
      </c>
      <c r="B469" s="60" t="s">
        <v>239</v>
      </c>
      <c r="C469" s="26"/>
      <c r="D469" s="3">
        <f>SUM(D470,D471,D473)</f>
        <v>500</v>
      </c>
      <c r="E469" s="63"/>
      <c r="F469" s="63"/>
      <c r="G469" s="63"/>
    </row>
    <row r="470" spans="1:72" s="58" customFormat="1" ht="30" x14ac:dyDescent="0.25">
      <c r="A470" s="6">
        <v>1</v>
      </c>
      <c r="B470" s="64" t="s">
        <v>240</v>
      </c>
      <c r="C470" s="26"/>
      <c r="D470" s="3">
        <v>500</v>
      </c>
      <c r="E470" s="63"/>
      <c r="F470" s="63"/>
      <c r="G470" s="63"/>
    </row>
    <row r="471" spans="1:72" s="58" customFormat="1" ht="45" x14ac:dyDescent="0.25">
      <c r="A471" s="6">
        <v>1</v>
      </c>
      <c r="B471" s="64" t="s">
        <v>241</v>
      </c>
      <c r="C471" s="26"/>
      <c r="D471" s="53"/>
      <c r="E471" s="63"/>
      <c r="F471" s="63"/>
      <c r="G471" s="63"/>
    </row>
    <row r="472" spans="1:72" s="58" customFormat="1" x14ac:dyDescent="0.25">
      <c r="A472" s="6">
        <v>1</v>
      </c>
      <c r="B472" s="64" t="s">
        <v>237</v>
      </c>
      <c r="C472" s="26"/>
      <c r="D472" s="53"/>
      <c r="E472" s="63"/>
      <c r="F472" s="63"/>
      <c r="G472" s="63"/>
    </row>
    <row r="473" spans="1:72" s="58" customFormat="1" ht="45" x14ac:dyDescent="0.25">
      <c r="A473" s="6">
        <v>1</v>
      </c>
      <c r="B473" s="64" t="s">
        <v>242</v>
      </c>
      <c r="C473" s="26"/>
      <c r="D473" s="53"/>
      <c r="E473" s="63"/>
      <c r="F473" s="63"/>
      <c r="G473" s="63"/>
    </row>
    <row r="474" spans="1:72" s="58" customFormat="1" x14ac:dyDescent="0.25">
      <c r="A474" s="6">
        <v>1</v>
      </c>
      <c r="B474" s="64" t="s">
        <v>237</v>
      </c>
      <c r="C474" s="26"/>
      <c r="D474" s="53"/>
      <c r="E474" s="63"/>
      <c r="F474" s="63"/>
      <c r="G474" s="63"/>
    </row>
    <row r="475" spans="1:72" s="58" customFormat="1" ht="31.5" customHeight="1" x14ac:dyDescent="0.25">
      <c r="A475" s="6">
        <v>1</v>
      </c>
      <c r="B475" s="60" t="s">
        <v>243</v>
      </c>
      <c r="C475" s="26"/>
      <c r="D475" s="3"/>
      <c r="E475" s="63"/>
      <c r="F475" s="63"/>
      <c r="G475" s="63"/>
    </row>
    <row r="476" spans="1:72" s="58" customFormat="1" ht="15.75" customHeight="1" x14ac:dyDescent="0.25">
      <c r="A476" s="6">
        <v>1</v>
      </c>
      <c r="B476" s="60" t="s">
        <v>244</v>
      </c>
      <c r="C476" s="26"/>
      <c r="D476" s="3"/>
      <c r="E476" s="63"/>
      <c r="F476" s="63"/>
      <c r="G476" s="63"/>
    </row>
    <row r="477" spans="1:72" s="58" customFormat="1" ht="15.75" customHeight="1" x14ac:dyDescent="0.25">
      <c r="A477" s="6">
        <v>1</v>
      </c>
      <c r="B477" s="27" t="s">
        <v>245</v>
      </c>
      <c r="C477" s="26"/>
      <c r="D477" s="3"/>
      <c r="E477" s="63"/>
      <c r="F477" s="63"/>
      <c r="G477" s="63"/>
    </row>
    <row r="478" spans="1:72" s="58" customFormat="1" x14ac:dyDescent="0.25">
      <c r="A478" s="6">
        <v>1</v>
      </c>
      <c r="B478" s="28" t="s">
        <v>121</v>
      </c>
      <c r="C478" s="59"/>
      <c r="D478" s="57"/>
      <c r="E478" s="63"/>
      <c r="F478" s="63"/>
      <c r="G478" s="63"/>
    </row>
    <row r="479" spans="1:72" s="58" customFormat="1" x14ac:dyDescent="0.25">
      <c r="A479" s="6">
        <v>1</v>
      </c>
      <c r="B479" s="55" t="s">
        <v>160</v>
      </c>
      <c r="C479" s="59"/>
      <c r="D479" s="91"/>
      <c r="E479" s="63"/>
      <c r="F479" s="63"/>
      <c r="G479" s="63"/>
    </row>
    <row r="480" spans="1:72" ht="30" x14ac:dyDescent="0.25">
      <c r="A480" s="6">
        <v>1</v>
      </c>
      <c r="B480" s="28" t="s">
        <v>122</v>
      </c>
      <c r="C480" s="26"/>
      <c r="D480" s="3">
        <v>6260</v>
      </c>
      <c r="E480" s="3"/>
      <c r="F480" s="3"/>
      <c r="G480" s="3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</row>
    <row r="481" spans="1:72" s="58" customFormat="1" ht="15.75" customHeight="1" x14ac:dyDescent="0.25">
      <c r="A481" s="6">
        <v>1</v>
      </c>
      <c r="B481" s="28" t="s">
        <v>246</v>
      </c>
      <c r="C481" s="26"/>
      <c r="D481" s="3"/>
      <c r="E481" s="63"/>
      <c r="F481" s="63"/>
      <c r="G481" s="63"/>
    </row>
    <row r="482" spans="1:72" s="58" customFormat="1" x14ac:dyDescent="0.25">
      <c r="A482" s="6">
        <v>1</v>
      </c>
      <c r="B482" s="65"/>
      <c r="C482" s="26"/>
      <c r="D482" s="3"/>
      <c r="E482" s="63"/>
      <c r="F482" s="63"/>
      <c r="G482" s="63"/>
    </row>
    <row r="483" spans="1:72" s="58" customFormat="1" x14ac:dyDescent="0.25">
      <c r="A483" s="6">
        <v>1</v>
      </c>
      <c r="B483" s="66" t="s">
        <v>162</v>
      </c>
      <c r="C483" s="26"/>
      <c r="D483" s="22">
        <f>D460+ROUND(D478*3.2,0)+D480</f>
        <v>13133</v>
      </c>
      <c r="E483" s="63"/>
      <c r="F483" s="63"/>
      <c r="G483" s="63"/>
    </row>
    <row r="484" spans="1:72" s="58" customFormat="1" x14ac:dyDescent="0.25">
      <c r="A484" s="6">
        <v>1</v>
      </c>
      <c r="B484" s="67" t="s">
        <v>161</v>
      </c>
      <c r="C484" s="26"/>
      <c r="D484" s="22">
        <f>SUM(D458,D483)</f>
        <v>119133</v>
      </c>
      <c r="E484" s="63"/>
      <c r="F484" s="63"/>
      <c r="G484" s="63"/>
    </row>
    <row r="485" spans="1:72" ht="15" customHeight="1" x14ac:dyDescent="0.25">
      <c r="A485" s="6">
        <v>1</v>
      </c>
      <c r="B485" s="43" t="s">
        <v>7</v>
      </c>
      <c r="C485" s="697"/>
      <c r="D485" s="3"/>
      <c r="E485" s="3"/>
      <c r="F485" s="3"/>
      <c r="G485" s="3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</row>
    <row r="486" spans="1:72" ht="15" customHeight="1" x14ac:dyDescent="0.25">
      <c r="A486" s="6">
        <v>1</v>
      </c>
      <c r="B486" s="54" t="s">
        <v>20</v>
      </c>
      <c r="C486" s="697"/>
      <c r="D486" s="3"/>
      <c r="E486" s="3"/>
      <c r="F486" s="3"/>
      <c r="G486" s="3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</row>
    <row r="487" spans="1:72" ht="15" customHeight="1" x14ac:dyDescent="0.25">
      <c r="A487" s="6">
        <v>1</v>
      </c>
      <c r="B487" s="33" t="s">
        <v>37</v>
      </c>
      <c r="C487" s="697">
        <v>240</v>
      </c>
      <c r="D487" s="3">
        <v>900</v>
      </c>
      <c r="E487" s="341">
        <v>8</v>
      </c>
      <c r="F487" s="3">
        <f>ROUND(G487/C487,0)</f>
        <v>30</v>
      </c>
      <c r="G487" s="3">
        <f>ROUND(D487*E487,0)</f>
        <v>7200</v>
      </c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</row>
    <row r="488" spans="1:72" ht="15" customHeight="1" x14ac:dyDescent="0.25">
      <c r="A488" s="6">
        <v>1</v>
      </c>
      <c r="B488" s="686" t="s">
        <v>147</v>
      </c>
      <c r="C488" s="698"/>
      <c r="D488" s="44">
        <f t="shared" ref="D488" si="29">D487</f>
        <v>900</v>
      </c>
      <c r="E488" s="650">
        <f t="shared" ref="E488:G489" si="30">E487</f>
        <v>8</v>
      </c>
      <c r="F488" s="44">
        <f t="shared" si="30"/>
        <v>30</v>
      </c>
      <c r="G488" s="44">
        <f t="shared" si="30"/>
        <v>7200</v>
      </c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</row>
    <row r="489" spans="1:72" ht="22.5" customHeight="1" x14ac:dyDescent="0.25">
      <c r="A489" s="6">
        <v>1</v>
      </c>
      <c r="B489" s="36" t="s">
        <v>119</v>
      </c>
      <c r="C489" s="37"/>
      <c r="D489" s="22">
        <f t="shared" ref="D489" si="31">D488</f>
        <v>900</v>
      </c>
      <c r="E489" s="21">
        <f>G489/D489</f>
        <v>8</v>
      </c>
      <c r="F489" s="22">
        <f t="shared" si="30"/>
        <v>30</v>
      </c>
      <c r="G489" s="22">
        <f t="shared" si="30"/>
        <v>7200</v>
      </c>
    </row>
    <row r="490" spans="1:72" ht="15.75" thickBot="1" x14ac:dyDescent="0.3">
      <c r="A490" s="6">
        <v>1</v>
      </c>
      <c r="B490" s="691" t="s">
        <v>10</v>
      </c>
      <c r="C490" s="692"/>
      <c r="D490" s="692"/>
      <c r="E490" s="692"/>
      <c r="F490" s="692"/>
      <c r="G490" s="692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</row>
    <row r="491" spans="1:72" s="700" customFormat="1" x14ac:dyDescent="0.25">
      <c r="A491" s="6">
        <v>1</v>
      </c>
      <c r="B491" s="476"/>
      <c r="C491" s="699"/>
      <c r="D491" s="569"/>
      <c r="E491" s="569"/>
      <c r="F491" s="569"/>
      <c r="G491" s="569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</row>
    <row r="492" spans="1:72" ht="15.75" x14ac:dyDescent="0.25">
      <c r="A492" s="6">
        <v>1</v>
      </c>
      <c r="B492" s="701" t="s">
        <v>212</v>
      </c>
      <c r="C492" s="417"/>
      <c r="D492" s="3"/>
      <c r="E492" s="3"/>
      <c r="F492" s="3"/>
      <c r="G492" s="3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</row>
    <row r="493" spans="1:72" x14ac:dyDescent="0.25">
      <c r="A493" s="6">
        <v>1</v>
      </c>
      <c r="B493" s="25" t="s">
        <v>203</v>
      </c>
      <c r="C493" s="26"/>
      <c r="D493" s="3"/>
      <c r="E493" s="3"/>
      <c r="F493" s="3"/>
      <c r="G493" s="3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</row>
    <row r="494" spans="1:72" x14ac:dyDescent="0.25">
      <c r="A494" s="6">
        <v>1</v>
      </c>
      <c r="B494" s="27" t="s">
        <v>123</v>
      </c>
      <c r="C494" s="26"/>
      <c r="D494" s="3">
        <f>D495/2.7</f>
        <v>1596.2962962962963</v>
      </c>
      <c r="E494" s="3"/>
      <c r="F494" s="3"/>
      <c r="G494" s="3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</row>
    <row r="495" spans="1:72" x14ac:dyDescent="0.25">
      <c r="A495" s="6">
        <v>1</v>
      </c>
      <c r="B495" s="27" t="s">
        <v>327</v>
      </c>
      <c r="C495" s="30"/>
      <c r="D495" s="3">
        <v>4310</v>
      </c>
      <c r="E495" s="30"/>
      <c r="F495" s="30"/>
      <c r="G495" s="30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</row>
    <row r="496" spans="1:72" x14ac:dyDescent="0.25">
      <c r="A496" s="6">
        <v>1</v>
      </c>
      <c r="B496" s="28" t="s">
        <v>121</v>
      </c>
      <c r="C496" s="26"/>
      <c r="D496" s="3">
        <f>D497/8.5</f>
        <v>32992</v>
      </c>
      <c r="E496" s="3"/>
      <c r="F496" s="3"/>
      <c r="G496" s="3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</row>
    <row r="497" spans="1:72" x14ac:dyDescent="0.25">
      <c r="A497" s="6">
        <v>1</v>
      </c>
      <c r="B497" s="55" t="s">
        <v>160</v>
      </c>
      <c r="C497" s="26"/>
      <c r="D497" s="3">
        <v>280432</v>
      </c>
      <c r="E497" s="3"/>
      <c r="F497" s="3"/>
      <c r="G497" s="3"/>
      <c r="H497" s="119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</row>
    <row r="498" spans="1:72" ht="30" x14ac:dyDescent="0.25">
      <c r="A498" s="6">
        <v>1</v>
      </c>
      <c r="B498" s="28" t="s">
        <v>122</v>
      </c>
      <c r="C498" s="26"/>
      <c r="D498" s="3"/>
      <c r="E498" s="3"/>
      <c r="F498" s="3"/>
      <c r="G498" s="3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</row>
    <row r="499" spans="1:72" x14ac:dyDescent="0.25">
      <c r="A499" s="6">
        <v>1</v>
      </c>
      <c r="B499" s="418" t="s">
        <v>161</v>
      </c>
      <c r="C499" s="26"/>
      <c r="D499" s="22">
        <f>D494+ROUND(D497/3.9,0)+D498</f>
        <v>73502.296296296292</v>
      </c>
      <c r="E499" s="3"/>
      <c r="F499" s="3"/>
      <c r="G499" s="3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</row>
    <row r="500" spans="1:72" ht="15.75" thickBot="1" x14ac:dyDescent="0.3">
      <c r="A500" s="6">
        <v>1</v>
      </c>
      <c r="B500" s="691" t="s">
        <v>10</v>
      </c>
      <c r="C500" s="692"/>
      <c r="D500" s="692"/>
      <c r="E500" s="692"/>
      <c r="F500" s="692"/>
      <c r="G500" s="692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</row>
    <row r="501" spans="1:72" s="700" customFormat="1" x14ac:dyDescent="0.25">
      <c r="A501" s="6">
        <v>1</v>
      </c>
      <c r="B501" s="476"/>
      <c r="C501" s="699"/>
      <c r="D501" s="569"/>
      <c r="E501" s="569"/>
      <c r="F501" s="569"/>
      <c r="G501" s="569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</row>
    <row r="502" spans="1:72" ht="15.75" x14ac:dyDescent="0.25">
      <c r="A502" s="6">
        <v>1</v>
      </c>
      <c r="B502" s="355" t="s">
        <v>213</v>
      </c>
      <c r="C502" s="417"/>
      <c r="D502" s="3"/>
      <c r="E502" s="3"/>
      <c r="F502" s="3"/>
      <c r="G502" s="3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</row>
    <row r="503" spans="1:72" x14ac:dyDescent="0.25">
      <c r="A503" s="6">
        <v>1</v>
      </c>
      <c r="B503" s="25" t="s">
        <v>203</v>
      </c>
      <c r="C503" s="26"/>
      <c r="D503" s="3"/>
      <c r="E503" s="3"/>
      <c r="F503" s="3"/>
      <c r="G503" s="3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</row>
    <row r="504" spans="1:72" x14ac:dyDescent="0.25">
      <c r="A504" s="6">
        <v>1</v>
      </c>
      <c r="B504" s="27" t="s">
        <v>123</v>
      </c>
      <c r="C504" s="26"/>
      <c r="D504" s="3">
        <f>D505/2.7</f>
        <v>2592.5925925925926</v>
      </c>
      <c r="E504" s="3"/>
      <c r="F504" s="3"/>
      <c r="G504" s="3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</row>
    <row r="505" spans="1:72" x14ac:dyDescent="0.25">
      <c r="A505" s="6">
        <v>1</v>
      </c>
      <c r="B505" s="27" t="s">
        <v>327</v>
      </c>
      <c r="C505" s="30"/>
      <c r="D505" s="3">
        <v>7000</v>
      </c>
      <c r="E505" s="30"/>
      <c r="F505" s="30"/>
      <c r="G505" s="30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</row>
    <row r="506" spans="1:72" x14ac:dyDescent="0.25">
      <c r="A506" s="6">
        <v>1</v>
      </c>
      <c r="B506" s="28" t="s">
        <v>121</v>
      </c>
      <c r="C506" s="26"/>
      <c r="D506" s="3">
        <f>(D507+D508)/8.5</f>
        <v>24742.941176470587</v>
      </c>
      <c r="E506" s="3"/>
      <c r="F506" s="3"/>
      <c r="G506" s="3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</row>
    <row r="507" spans="1:72" x14ac:dyDescent="0.25">
      <c r="A507" s="6">
        <v>1</v>
      </c>
      <c r="B507" s="542" t="s">
        <v>301</v>
      </c>
      <c r="C507" s="26"/>
      <c r="D507" s="3">
        <v>209315</v>
      </c>
      <c r="E507" s="3"/>
      <c r="F507" s="3"/>
      <c r="G507" s="3"/>
      <c r="H507" s="119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</row>
    <row r="508" spans="1:72" x14ac:dyDescent="0.25">
      <c r="A508" s="6">
        <v>1</v>
      </c>
      <c r="B508" s="542" t="s">
        <v>302</v>
      </c>
      <c r="C508" s="26"/>
      <c r="D508" s="3">
        <v>1000</v>
      </c>
      <c r="E508" s="3"/>
      <c r="F508" s="3"/>
      <c r="G508" s="3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</row>
    <row r="509" spans="1:72" ht="30" x14ac:dyDescent="0.25">
      <c r="A509" s="6">
        <v>1</v>
      </c>
      <c r="B509" s="28" t="s">
        <v>122</v>
      </c>
      <c r="C509" s="26"/>
      <c r="D509" s="3"/>
      <c r="E509" s="3"/>
      <c r="F509" s="3"/>
      <c r="G509" s="3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</row>
    <row r="510" spans="1:72" x14ac:dyDescent="0.25">
      <c r="A510" s="6">
        <v>1</v>
      </c>
      <c r="B510" s="418" t="s">
        <v>161</v>
      </c>
      <c r="C510" s="26"/>
      <c r="D510" s="22">
        <f>D504+ROUND((D508+D507)/3.9,0)+D509</f>
        <v>56519.592592592591</v>
      </c>
      <c r="E510" s="3"/>
      <c r="F510" s="3"/>
      <c r="G510" s="3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</row>
    <row r="511" spans="1:72" ht="15.75" thickBot="1" x14ac:dyDescent="0.3">
      <c r="A511" s="6">
        <v>1</v>
      </c>
      <c r="B511" s="691" t="s">
        <v>10</v>
      </c>
      <c r="C511" s="692"/>
      <c r="D511" s="692"/>
      <c r="E511" s="692"/>
      <c r="F511" s="692"/>
      <c r="G511" s="692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</row>
    <row r="512" spans="1:72" s="700" customFormat="1" x14ac:dyDescent="0.25">
      <c r="A512" s="6">
        <v>1</v>
      </c>
      <c r="B512" s="428"/>
      <c r="C512" s="696"/>
      <c r="D512" s="3"/>
      <c r="E512" s="3"/>
      <c r="F512" s="3"/>
      <c r="G512" s="3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</row>
    <row r="513" spans="1:72" ht="15.75" x14ac:dyDescent="0.25">
      <c r="A513" s="6">
        <v>1</v>
      </c>
      <c r="B513" s="355" t="s">
        <v>214</v>
      </c>
      <c r="C513" s="417"/>
      <c r="D513" s="3"/>
      <c r="E513" s="3"/>
      <c r="F513" s="3"/>
      <c r="G513" s="3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</row>
    <row r="514" spans="1:72" x14ac:dyDescent="0.25">
      <c r="A514" s="6">
        <v>1</v>
      </c>
      <c r="B514" s="25" t="s">
        <v>203</v>
      </c>
      <c r="C514" s="26"/>
      <c r="D514" s="3"/>
      <c r="E514" s="3"/>
      <c r="F514" s="3"/>
      <c r="G514" s="3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</row>
    <row r="515" spans="1:72" x14ac:dyDescent="0.25">
      <c r="A515" s="6">
        <v>1</v>
      </c>
      <c r="B515" s="27" t="s">
        <v>123</v>
      </c>
      <c r="C515" s="26"/>
      <c r="D515" s="3">
        <f>D516/2.7</f>
        <v>16296.296296296296</v>
      </c>
      <c r="E515" s="3"/>
      <c r="F515" s="3"/>
      <c r="G515" s="3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</row>
    <row r="516" spans="1:72" x14ac:dyDescent="0.25">
      <c r="A516" s="6">
        <v>1</v>
      </c>
      <c r="B516" s="27" t="s">
        <v>327</v>
      </c>
      <c r="C516" s="30"/>
      <c r="D516" s="3">
        <v>44000</v>
      </c>
      <c r="E516" s="30"/>
      <c r="F516" s="30"/>
      <c r="G516" s="30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</row>
    <row r="517" spans="1:72" x14ac:dyDescent="0.25">
      <c r="A517" s="6">
        <v>1</v>
      </c>
      <c r="B517" s="28" t="s">
        <v>121</v>
      </c>
      <c r="C517" s="26"/>
      <c r="D517" s="3">
        <f>(D518+D519)/8.5</f>
        <v>21235.294117647059</v>
      </c>
      <c r="E517" s="3"/>
      <c r="F517" s="3"/>
      <c r="G517" s="3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</row>
    <row r="518" spans="1:72" x14ac:dyDescent="0.25">
      <c r="A518" s="6">
        <v>1</v>
      </c>
      <c r="B518" s="55" t="s">
        <v>160</v>
      </c>
      <c r="C518" s="26"/>
      <c r="D518" s="3">
        <v>173500</v>
      </c>
      <c r="E518" s="3"/>
      <c r="F518" s="3"/>
      <c r="G518" s="3"/>
      <c r="H518" s="119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</row>
    <row r="519" spans="1:72" x14ac:dyDescent="0.25">
      <c r="A519" s="6">
        <v>1</v>
      </c>
      <c r="B519" s="542" t="s">
        <v>302</v>
      </c>
      <c r="C519" s="26"/>
      <c r="D519" s="3">
        <v>7000</v>
      </c>
      <c r="E519" s="3"/>
      <c r="F519" s="3"/>
      <c r="G519" s="3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</row>
    <row r="520" spans="1:72" ht="30" x14ac:dyDescent="0.25">
      <c r="A520" s="6">
        <v>1</v>
      </c>
      <c r="B520" s="28" t="s">
        <v>122</v>
      </c>
      <c r="C520" s="26"/>
      <c r="D520" s="3"/>
      <c r="E520" s="3"/>
      <c r="F520" s="3"/>
      <c r="G520" s="3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</row>
    <row r="521" spans="1:72" x14ac:dyDescent="0.25">
      <c r="A521" s="6">
        <v>1</v>
      </c>
      <c r="B521" s="418" t="s">
        <v>161</v>
      </c>
      <c r="C521" s="26"/>
      <c r="D521" s="22">
        <f>D515+ROUND((D519+D518)/3.9,0)+D520</f>
        <v>62578.296296296292</v>
      </c>
      <c r="E521" s="3"/>
      <c r="F521" s="3"/>
      <c r="G521" s="3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</row>
    <row r="522" spans="1:72" x14ac:dyDescent="0.25">
      <c r="A522" s="6">
        <v>1</v>
      </c>
      <c r="B522" s="680" t="s">
        <v>10</v>
      </c>
      <c r="C522" s="702"/>
      <c r="D522" s="702"/>
      <c r="E522" s="702"/>
      <c r="F522" s="702"/>
      <c r="G522" s="702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</row>
    <row r="523" spans="1:72" ht="20.25" customHeight="1" x14ac:dyDescent="0.25">
      <c r="A523" s="6">
        <v>1</v>
      </c>
      <c r="B523" s="355" t="s">
        <v>215</v>
      </c>
      <c r="C523" s="417"/>
      <c r="D523" s="3"/>
      <c r="E523" s="3"/>
      <c r="F523" s="3"/>
      <c r="G523" s="3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</row>
    <row r="524" spans="1:72" x14ac:dyDescent="0.25">
      <c r="A524" s="6">
        <v>1</v>
      </c>
      <c r="B524" s="378" t="s">
        <v>4</v>
      </c>
      <c r="C524" s="417"/>
      <c r="D524" s="3"/>
      <c r="E524" s="3"/>
      <c r="F524" s="3"/>
      <c r="G524" s="3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</row>
    <row r="525" spans="1:72" x14ac:dyDescent="0.25">
      <c r="A525" s="6">
        <v>1</v>
      </c>
      <c r="B525" s="4" t="s">
        <v>37</v>
      </c>
      <c r="C525" s="340">
        <v>340</v>
      </c>
      <c r="D525" s="3">
        <v>650</v>
      </c>
      <c r="E525" s="341">
        <v>10.5</v>
      </c>
      <c r="F525" s="3">
        <f>ROUND(G525/C525,0)</f>
        <v>20</v>
      </c>
      <c r="G525" s="3">
        <f>ROUND(D525*E525,0)</f>
        <v>6825</v>
      </c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</row>
    <row r="526" spans="1:72" x14ac:dyDescent="0.25">
      <c r="A526" s="6">
        <v>1</v>
      </c>
      <c r="B526" s="4" t="s">
        <v>26</v>
      </c>
      <c r="C526" s="340">
        <v>320</v>
      </c>
      <c r="D526" s="3">
        <v>100</v>
      </c>
      <c r="E526" s="341">
        <v>9</v>
      </c>
      <c r="F526" s="3">
        <f>ROUND(G526/C526,0)</f>
        <v>3</v>
      </c>
      <c r="G526" s="3">
        <f>ROUND(D526*E526,0)</f>
        <v>900</v>
      </c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</row>
    <row r="527" spans="1:72" x14ac:dyDescent="0.25">
      <c r="A527" s="6">
        <v>1</v>
      </c>
      <c r="B527" s="4" t="s">
        <v>75</v>
      </c>
      <c r="C527" s="340">
        <v>340</v>
      </c>
      <c r="D527" s="3">
        <v>200</v>
      </c>
      <c r="E527" s="341">
        <v>8.9</v>
      </c>
      <c r="F527" s="3">
        <f>ROUND(G527/C527,0)</f>
        <v>5</v>
      </c>
      <c r="G527" s="3">
        <f>ROUND(D527*E527,0)</f>
        <v>1780</v>
      </c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</row>
    <row r="528" spans="1:72" x14ac:dyDescent="0.25">
      <c r="A528" s="6">
        <v>1</v>
      </c>
      <c r="B528" s="4" t="s">
        <v>51</v>
      </c>
      <c r="C528" s="340">
        <v>340</v>
      </c>
      <c r="D528" s="3">
        <v>150</v>
      </c>
      <c r="E528" s="341">
        <v>6</v>
      </c>
      <c r="F528" s="3">
        <f>ROUND(G528/C528,0)</f>
        <v>3</v>
      </c>
      <c r="G528" s="3">
        <f>ROUND(D528*E528,0)</f>
        <v>900</v>
      </c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</row>
    <row r="529" spans="1:72" x14ac:dyDescent="0.25">
      <c r="A529" s="6">
        <v>1</v>
      </c>
      <c r="B529" s="618" t="s">
        <v>5</v>
      </c>
      <c r="C529" s="417"/>
      <c r="D529" s="22">
        <f>SUM(D525:D528)</f>
        <v>1100</v>
      </c>
      <c r="E529" s="21">
        <f>G529/D529</f>
        <v>9.459090909090909</v>
      </c>
      <c r="F529" s="22">
        <f>SUM(F525:F528)</f>
        <v>31</v>
      </c>
      <c r="G529" s="22">
        <f>SUM(G525:G528)</f>
        <v>10405</v>
      </c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</row>
    <row r="530" spans="1:72" s="58" customFormat="1" ht="18.75" customHeight="1" x14ac:dyDescent="0.25">
      <c r="A530" s="6">
        <v>1</v>
      </c>
      <c r="B530" s="25" t="s">
        <v>227</v>
      </c>
      <c r="C530" s="25"/>
      <c r="D530" s="89"/>
      <c r="E530" s="57"/>
      <c r="F530" s="57"/>
      <c r="G530" s="57"/>
    </row>
    <row r="531" spans="1:72" s="58" customFormat="1" x14ac:dyDescent="0.25">
      <c r="A531" s="6">
        <v>1</v>
      </c>
      <c r="B531" s="27" t="s">
        <v>123</v>
      </c>
      <c r="C531" s="59"/>
      <c r="D531" s="57">
        <f>SUM(D533,D534,D535,D536)+D532/2.7</f>
        <v>23607.037037037036</v>
      </c>
      <c r="E531" s="57"/>
      <c r="F531" s="57"/>
      <c r="G531" s="57"/>
    </row>
    <row r="532" spans="1:72" s="58" customFormat="1" x14ac:dyDescent="0.25">
      <c r="A532" s="6">
        <v>1</v>
      </c>
      <c r="B532" s="27" t="s">
        <v>327</v>
      </c>
      <c r="C532" s="30"/>
      <c r="D532" s="3">
        <v>100</v>
      </c>
      <c r="E532" s="30"/>
      <c r="F532" s="30"/>
      <c r="G532" s="30"/>
    </row>
    <row r="533" spans="1:72" s="58" customFormat="1" x14ac:dyDescent="0.25">
      <c r="A533" s="6">
        <v>1</v>
      </c>
      <c r="B533" s="60" t="s">
        <v>228</v>
      </c>
      <c r="C533" s="59"/>
      <c r="D533" s="57"/>
      <c r="E533" s="57"/>
      <c r="F533" s="57"/>
      <c r="G533" s="57"/>
    </row>
    <row r="534" spans="1:72" s="58" customFormat="1" ht="17.25" customHeight="1" x14ac:dyDescent="0.25">
      <c r="A534" s="6">
        <v>1</v>
      </c>
      <c r="B534" s="60" t="s">
        <v>229</v>
      </c>
      <c r="C534" s="59"/>
      <c r="D534" s="3">
        <v>700</v>
      </c>
      <c r="E534" s="57"/>
      <c r="F534" s="57"/>
      <c r="G534" s="57"/>
    </row>
    <row r="535" spans="1:72" s="58" customFormat="1" ht="30" x14ac:dyDescent="0.25">
      <c r="A535" s="6">
        <v>1</v>
      </c>
      <c r="B535" s="60" t="s">
        <v>230</v>
      </c>
      <c r="C535" s="59"/>
      <c r="D535" s="3">
        <v>70</v>
      </c>
      <c r="E535" s="57"/>
      <c r="F535" s="57"/>
      <c r="G535" s="57"/>
    </row>
    <row r="536" spans="1:72" s="58" customFormat="1" x14ac:dyDescent="0.25">
      <c r="A536" s="6">
        <v>1</v>
      </c>
      <c r="B536" s="27" t="s">
        <v>231</v>
      </c>
      <c r="C536" s="59"/>
      <c r="D536" s="3">
        <v>22800</v>
      </c>
      <c r="E536" s="57"/>
      <c r="F536" s="57"/>
      <c r="G536" s="57"/>
    </row>
    <row r="537" spans="1:72" s="58" customFormat="1" ht="45" x14ac:dyDescent="0.25">
      <c r="A537" s="6">
        <v>1</v>
      </c>
      <c r="B537" s="27" t="s">
        <v>326</v>
      </c>
      <c r="C537" s="59"/>
      <c r="D537" s="17">
        <v>2516</v>
      </c>
      <c r="E537" s="57"/>
      <c r="F537" s="57"/>
      <c r="G537" s="57"/>
      <c r="H537" s="90"/>
    </row>
    <row r="538" spans="1:72" x14ac:dyDescent="0.25">
      <c r="A538" s="6">
        <v>1</v>
      </c>
      <c r="B538" s="28" t="s">
        <v>121</v>
      </c>
      <c r="C538" s="26"/>
      <c r="D538" s="3">
        <f>D539+D540</f>
        <v>14006.470588235294</v>
      </c>
      <c r="E538" s="3"/>
      <c r="F538" s="3"/>
      <c r="G538" s="3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</row>
    <row r="539" spans="1:72" x14ac:dyDescent="0.25">
      <c r="A539" s="6">
        <v>1</v>
      </c>
      <c r="B539" s="28" t="s">
        <v>298</v>
      </c>
      <c r="C539" s="56"/>
      <c r="D539" s="3">
        <v>12830</v>
      </c>
      <c r="E539" s="3"/>
      <c r="F539" s="3"/>
      <c r="G539" s="3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</row>
    <row r="540" spans="1:72" x14ac:dyDescent="0.25">
      <c r="A540" s="6">
        <v>1</v>
      </c>
      <c r="B540" s="28" t="s">
        <v>300</v>
      </c>
      <c r="C540" s="56"/>
      <c r="D540" s="17">
        <f>D541/8.5</f>
        <v>1176.4705882352941</v>
      </c>
      <c r="E540" s="3"/>
      <c r="F540" s="3"/>
      <c r="G540" s="3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</row>
    <row r="541" spans="1:72" s="58" customFormat="1" x14ac:dyDescent="0.25">
      <c r="A541" s="6">
        <v>1</v>
      </c>
      <c r="B541" s="55" t="s">
        <v>299</v>
      </c>
      <c r="C541" s="490"/>
      <c r="D541" s="3">
        <v>10000</v>
      </c>
      <c r="E541" s="57"/>
      <c r="F541" s="57"/>
      <c r="G541" s="57"/>
    </row>
    <row r="542" spans="1:72" s="58" customFormat="1" ht="15.75" customHeight="1" x14ac:dyDescent="0.25">
      <c r="A542" s="6">
        <v>1</v>
      </c>
      <c r="B542" s="61" t="s">
        <v>232</v>
      </c>
      <c r="C542" s="62"/>
      <c r="D542" s="59">
        <f>D531+ROUND(D539*3.2,0)+D541/3.9</f>
        <v>67227.139601139599</v>
      </c>
      <c r="E542" s="63"/>
      <c r="F542" s="63"/>
      <c r="G542" s="63"/>
    </row>
    <row r="543" spans="1:72" s="58" customFormat="1" ht="15.75" customHeight="1" x14ac:dyDescent="0.25">
      <c r="A543" s="6">
        <v>1</v>
      </c>
      <c r="B543" s="25" t="s">
        <v>163</v>
      </c>
      <c r="C543" s="26"/>
      <c r="D543" s="3"/>
      <c r="E543" s="63"/>
      <c r="F543" s="63"/>
      <c r="G543" s="63"/>
    </row>
    <row r="544" spans="1:72" s="58" customFormat="1" ht="15.75" customHeight="1" x14ac:dyDescent="0.25">
      <c r="A544" s="6">
        <v>1</v>
      </c>
      <c r="B544" s="27" t="s">
        <v>123</v>
      </c>
      <c r="C544" s="26"/>
      <c r="D544" s="3">
        <f>SUM(D545,D546,D553,D559,D560,D561)</f>
        <v>10246</v>
      </c>
      <c r="E544" s="63"/>
      <c r="F544" s="63"/>
      <c r="G544" s="63"/>
    </row>
    <row r="545" spans="1:7" s="58" customFormat="1" ht="15.75" customHeight="1" x14ac:dyDescent="0.25">
      <c r="A545" s="6">
        <v>1</v>
      </c>
      <c r="B545" s="27" t="s">
        <v>228</v>
      </c>
      <c r="C545" s="26"/>
      <c r="D545" s="3"/>
      <c r="E545" s="63"/>
      <c r="F545" s="63"/>
      <c r="G545" s="63"/>
    </row>
    <row r="546" spans="1:7" s="58" customFormat="1" ht="15.75" customHeight="1" x14ac:dyDescent="0.25">
      <c r="A546" s="6">
        <v>1</v>
      </c>
      <c r="B546" s="60" t="s">
        <v>233</v>
      </c>
      <c r="C546" s="26"/>
      <c r="D546" s="3">
        <f>D547+D548+D549+D551</f>
        <v>6344</v>
      </c>
      <c r="E546" s="63"/>
      <c r="F546" s="63"/>
      <c r="G546" s="63"/>
    </row>
    <row r="547" spans="1:7" s="58" customFormat="1" ht="19.5" customHeight="1" x14ac:dyDescent="0.25">
      <c r="A547" s="6">
        <v>1</v>
      </c>
      <c r="B547" s="64" t="s">
        <v>234</v>
      </c>
      <c r="C547" s="26"/>
      <c r="D547" s="57">
        <v>4880</v>
      </c>
      <c r="E547" s="63"/>
      <c r="F547" s="63"/>
      <c r="G547" s="63"/>
    </row>
    <row r="548" spans="1:7" s="58" customFormat="1" ht="15.75" customHeight="1" x14ac:dyDescent="0.25">
      <c r="A548" s="6">
        <v>1</v>
      </c>
      <c r="B548" s="64" t="s">
        <v>235</v>
      </c>
      <c r="C548" s="26"/>
      <c r="D548" s="57">
        <v>1464</v>
      </c>
      <c r="E548" s="63"/>
      <c r="F548" s="63"/>
      <c r="G548" s="63"/>
    </row>
    <row r="549" spans="1:7" s="58" customFormat="1" ht="30.75" customHeight="1" x14ac:dyDescent="0.25">
      <c r="A549" s="6">
        <v>1</v>
      </c>
      <c r="B549" s="64" t="s">
        <v>236</v>
      </c>
      <c r="C549" s="26"/>
      <c r="D549" s="57"/>
      <c r="E549" s="63"/>
      <c r="F549" s="63"/>
      <c r="G549" s="63"/>
    </row>
    <row r="550" spans="1:7" s="58" customFormat="1" x14ac:dyDescent="0.25">
      <c r="A550" s="6">
        <v>1</v>
      </c>
      <c r="B550" s="64" t="s">
        <v>237</v>
      </c>
      <c r="C550" s="26"/>
      <c r="D550" s="57"/>
      <c r="E550" s="63"/>
      <c r="F550" s="63"/>
      <c r="G550" s="63"/>
    </row>
    <row r="551" spans="1:7" s="58" customFormat="1" ht="30" x14ac:dyDescent="0.25">
      <c r="A551" s="6">
        <v>1</v>
      </c>
      <c r="B551" s="64" t="s">
        <v>238</v>
      </c>
      <c r="C551" s="26"/>
      <c r="D551" s="57"/>
      <c r="E551" s="63"/>
      <c r="F551" s="63"/>
      <c r="G551" s="63"/>
    </row>
    <row r="552" spans="1:7" s="58" customFormat="1" x14ac:dyDescent="0.25">
      <c r="A552" s="6">
        <v>1</v>
      </c>
      <c r="B552" s="64" t="s">
        <v>237</v>
      </c>
      <c r="C552" s="26"/>
      <c r="D552" s="91"/>
      <c r="E552" s="63"/>
      <c r="F552" s="63"/>
      <c r="G552" s="63"/>
    </row>
    <row r="553" spans="1:7" s="58" customFormat="1" ht="30" customHeight="1" x14ac:dyDescent="0.25">
      <c r="A553" s="6">
        <v>1</v>
      </c>
      <c r="B553" s="60" t="s">
        <v>239</v>
      </c>
      <c r="C553" s="26"/>
      <c r="D553" s="3">
        <f>SUM(D554,D555,D557)</f>
        <v>3902</v>
      </c>
      <c r="E553" s="63"/>
      <c r="F553" s="63"/>
      <c r="G553" s="63"/>
    </row>
    <row r="554" spans="1:7" s="58" customFormat="1" ht="30" x14ac:dyDescent="0.25">
      <c r="A554" s="6">
        <v>1</v>
      </c>
      <c r="B554" s="64" t="s">
        <v>240</v>
      </c>
      <c r="C554" s="26"/>
      <c r="D554" s="3">
        <v>500</v>
      </c>
      <c r="E554" s="63"/>
      <c r="F554" s="63"/>
      <c r="G554" s="63"/>
    </row>
    <row r="555" spans="1:7" s="58" customFormat="1" ht="45" x14ac:dyDescent="0.25">
      <c r="A555" s="6">
        <v>1</v>
      </c>
      <c r="B555" s="64" t="s">
        <v>241</v>
      </c>
      <c r="C555" s="26"/>
      <c r="D555" s="53">
        <v>2816</v>
      </c>
      <c r="E555" s="63"/>
      <c r="F555" s="63"/>
      <c r="G555" s="63"/>
    </row>
    <row r="556" spans="1:7" s="58" customFormat="1" x14ac:dyDescent="0.25">
      <c r="A556" s="6">
        <v>1</v>
      </c>
      <c r="B556" s="64" t="s">
        <v>237</v>
      </c>
      <c r="C556" s="26"/>
      <c r="D556" s="53">
        <v>1844</v>
      </c>
      <c r="E556" s="63"/>
      <c r="F556" s="63"/>
      <c r="G556" s="63"/>
    </row>
    <row r="557" spans="1:7" s="58" customFormat="1" ht="45" x14ac:dyDescent="0.25">
      <c r="A557" s="6">
        <v>1</v>
      </c>
      <c r="B557" s="64" t="s">
        <v>242</v>
      </c>
      <c r="C557" s="26"/>
      <c r="D557" s="53">
        <v>586</v>
      </c>
      <c r="E557" s="63"/>
      <c r="F557" s="63"/>
      <c r="G557" s="63"/>
    </row>
    <row r="558" spans="1:7" s="58" customFormat="1" x14ac:dyDescent="0.25">
      <c r="A558" s="6">
        <v>1</v>
      </c>
      <c r="B558" s="64" t="s">
        <v>237</v>
      </c>
      <c r="C558" s="26"/>
      <c r="D558" s="53">
        <v>108</v>
      </c>
      <c r="E558" s="63"/>
      <c r="F558" s="63"/>
      <c r="G558" s="63"/>
    </row>
    <row r="559" spans="1:7" s="58" customFormat="1" ht="31.5" customHeight="1" x14ac:dyDescent="0.25">
      <c r="A559" s="6">
        <v>1</v>
      </c>
      <c r="B559" s="60" t="s">
        <v>243</v>
      </c>
      <c r="C559" s="26"/>
      <c r="D559" s="3"/>
      <c r="E559" s="63"/>
      <c r="F559" s="63"/>
      <c r="G559" s="63"/>
    </row>
    <row r="560" spans="1:7" s="58" customFormat="1" ht="15.75" customHeight="1" x14ac:dyDescent="0.25">
      <c r="A560" s="6">
        <v>1</v>
      </c>
      <c r="B560" s="60" t="s">
        <v>244</v>
      </c>
      <c r="C560" s="26"/>
      <c r="D560" s="3"/>
      <c r="E560" s="63"/>
      <c r="F560" s="63"/>
      <c r="G560" s="63"/>
    </row>
    <row r="561" spans="1:72" s="58" customFormat="1" ht="15.75" customHeight="1" x14ac:dyDescent="0.25">
      <c r="A561" s="6">
        <v>1</v>
      </c>
      <c r="B561" s="27" t="s">
        <v>245</v>
      </c>
      <c r="C561" s="26"/>
      <c r="D561" s="3"/>
      <c r="E561" s="63"/>
      <c r="F561" s="63"/>
      <c r="G561" s="63"/>
    </row>
    <row r="562" spans="1:72" s="58" customFormat="1" x14ac:dyDescent="0.25">
      <c r="A562" s="6">
        <v>1</v>
      </c>
      <c r="B562" s="28" t="s">
        <v>121</v>
      </c>
      <c r="C562" s="59"/>
      <c r="D562" s="57"/>
      <c r="E562" s="63"/>
      <c r="F562" s="63"/>
      <c r="G562" s="63"/>
    </row>
    <row r="563" spans="1:72" s="58" customFormat="1" x14ac:dyDescent="0.25">
      <c r="A563" s="6">
        <v>1</v>
      </c>
      <c r="B563" s="55" t="s">
        <v>160</v>
      </c>
      <c r="C563" s="59"/>
      <c r="D563" s="91"/>
      <c r="E563" s="63"/>
      <c r="F563" s="63"/>
      <c r="G563" s="63"/>
    </row>
    <row r="564" spans="1:72" ht="30" x14ac:dyDescent="0.25">
      <c r="A564" s="6">
        <v>1</v>
      </c>
      <c r="B564" s="28" t="s">
        <v>122</v>
      </c>
      <c r="C564" s="26"/>
      <c r="D564" s="3">
        <f>3000-D566</f>
        <v>2600</v>
      </c>
      <c r="E564" s="3"/>
      <c r="F564" s="3"/>
      <c r="G564" s="3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</row>
    <row r="565" spans="1:72" s="58" customFormat="1" ht="15.75" customHeight="1" x14ac:dyDescent="0.25">
      <c r="A565" s="6">
        <v>1</v>
      </c>
      <c r="B565" s="28" t="s">
        <v>246</v>
      </c>
      <c r="C565" s="26"/>
      <c r="D565" s="3"/>
      <c r="E565" s="63"/>
      <c r="F565" s="63"/>
      <c r="G565" s="63"/>
    </row>
    <row r="566" spans="1:72" s="58" customFormat="1" ht="45" x14ac:dyDescent="0.25">
      <c r="A566" s="6">
        <v>1</v>
      </c>
      <c r="B566" s="28" t="s">
        <v>339</v>
      </c>
      <c r="C566" s="26"/>
      <c r="D566" s="3">
        <v>400</v>
      </c>
      <c r="E566" s="63"/>
      <c r="F566" s="63"/>
      <c r="G566" s="63"/>
    </row>
    <row r="567" spans="1:72" s="58" customFormat="1" x14ac:dyDescent="0.25">
      <c r="A567" s="6">
        <v>1</v>
      </c>
      <c r="B567" s="66" t="s">
        <v>162</v>
      </c>
      <c r="C567" s="26"/>
      <c r="D567" s="22">
        <f>D544+ROUND(D562*3.2,0)+D564+D566</f>
        <v>13246</v>
      </c>
      <c r="E567" s="63"/>
      <c r="F567" s="63"/>
      <c r="G567" s="63"/>
    </row>
    <row r="568" spans="1:72" s="58" customFormat="1" x14ac:dyDescent="0.25">
      <c r="A568" s="6">
        <v>1</v>
      </c>
      <c r="B568" s="67" t="s">
        <v>161</v>
      </c>
      <c r="C568" s="26"/>
      <c r="D568" s="22">
        <f>SUM(D542,D567)</f>
        <v>80473.139601139599</v>
      </c>
      <c r="E568" s="63"/>
      <c r="F568" s="63"/>
      <c r="G568" s="63"/>
    </row>
    <row r="569" spans="1:72" ht="15" customHeight="1" x14ac:dyDescent="0.25">
      <c r="A569" s="6">
        <v>1</v>
      </c>
      <c r="B569" s="29" t="s">
        <v>7</v>
      </c>
      <c r="C569" s="697"/>
      <c r="D569" s="3"/>
      <c r="E569" s="3"/>
      <c r="F569" s="3"/>
      <c r="G569" s="3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</row>
    <row r="570" spans="1:72" ht="15" customHeight="1" x14ac:dyDescent="0.25">
      <c r="A570" s="6">
        <v>1</v>
      </c>
      <c r="B570" s="54" t="s">
        <v>145</v>
      </c>
      <c r="C570" s="697"/>
      <c r="D570" s="3"/>
      <c r="E570" s="3"/>
      <c r="F570" s="3"/>
      <c r="G570" s="3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</row>
    <row r="571" spans="1:72" ht="15" customHeight="1" x14ac:dyDescent="0.25">
      <c r="A571" s="6">
        <v>1</v>
      </c>
      <c r="B571" s="32" t="s">
        <v>21</v>
      </c>
      <c r="C571" s="120">
        <v>300</v>
      </c>
      <c r="D571" s="57">
        <v>380</v>
      </c>
      <c r="E571" s="72">
        <v>10.5</v>
      </c>
      <c r="F571" s="121">
        <f>ROUND(G571/C571,0)</f>
        <v>13</v>
      </c>
      <c r="G571" s="121">
        <f>ROUND(D571*E571,0)</f>
        <v>3990</v>
      </c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</row>
    <row r="572" spans="1:72" ht="15" customHeight="1" x14ac:dyDescent="0.25">
      <c r="A572" s="6">
        <v>1</v>
      </c>
      <c r="B572" s="71" t="s">
        <v>11</v>
      </c>
      <c r="C572" s="120">
        <v>300</v>
      </c>
      <c r="D572" s="57">
        <v>220</v>
      </c>
      <c r="E572" s="72">
        <v>10</v>
      </c>
      <c r="F572" s="121">
        <f>ROUND(G572/C572,0)</f>
        <v>7</v>
      </c>
      <c r="G572" s="121">
        <f>ROUND(D572*E572,0)</f>
        <v>2200</v>
      </c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</row>
    <row r="573" spans="1:72" ht="15" customHeight="1" x14ac:dyDescent="0.25">
      <c r="A573" s="6">
        <v>1</v>
      </c>
      <c r="B573" s="32" t="s">
        <v>23</v>
      </c>
      <c r="C573" s="120">
        <v>300</v>
      </c>
      <c r="D573" s="57">
        <v>170</v>
      </c>
      <c r="E573" s="72">
        <v>6.1</v>
      </c>
      <c r="F573" s="121">
        <f>ROUND(G573/C573,0)</f>
        <v>3</v>
      </c>
      <c r="G573" s="121">
        <f>ROUND(D573*E573,0)</f>
        <v>1037</v>
      </c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</row>
    <row r="574" spans="1:72" ht="15" customHeight="1" x14ac:dyDescent="0.25">
      <c r="A574" s="6">
        <v>1</v>
      </c>
      <c r="B574" s="43" t="s">
        <v>9</v>
      </c>
      <c r="C574" s="122"/>
      <c r="D574" s="328">
        <f>D571+D572+D573</f>
        <v>770</v>
      </c>
      <c r="E574" s="21">
        <f>G574/D574</f>
        <v>9.3857142857142861</v>
      </c>
      <c r="F574" s="123">
        <f>F571+F572+F573</f>
        <v>23</v>
      </c>
      <c r="G574" s="123">
        <f>G571+G572+G573</f>
        <v>7227</v>
      </c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</row>
    <row r="575" spans="1:72" ht="15" customHeight="1" x14ac:dyDescent="0.25">
      <c r="A575" s="6">
        <v>1</v>
      </c>
      <c r="B575" s="54" t="s">
        <v>20</v>
      </c>
      <c r="C575" s="122"/>
      <c r="D575" s="703"/>
      <c r="E575" s="124"/>
      <c r="F575" s="704"/>
      <c r="G575" s="70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</row>
    <row r="576" spans="1:72" ht="15" customHeight="1" x14ac:dyDescent="0.25">
      <c r="A576" s="6">
        <v>1</v>
      </c>
      <c r="B576" s="32" t="s">
        <v>26</v>
      </c>
      <c r="C576" s="697">
        <v>240</v>
      </c>
      <c r="D576" s="705">
        <v>100</v>
      </c>
      <c r="E576" s="341">
        <v>8</v>
      </c>
      <c r="F576" s="195">
        <f>ROUND(G576/C576,0)</f>
        <v>3</v>
      </c>
      <c r="G576" s="195">
        <f>ROUND(D576*E576,0)</f>
        <v>800</v>
      </c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</row>
    <row r="577" spans="1:72" ht="15" customHeight="1" x14ac:dyDescent="0.25">
      <c r="A577" s="6">
        <v>1</v>
      </c>
      <c r="B577" s="32" t="s">
        <v>37</v>
      </c>
      <c r="C577" s="697">
        <v>240</v>
      </c>
      <c r="D577" s="3">
        <v>690</v>
      </c>
      <c r="E577" s="341">
        <v>8</v>
      </c>
      <c r="F577" s="3">
        <f>ROUND(G577/C577,0)</f>
        <v>23</v>
      </c>
      <c r="G577" s="3">
        <f>ROUND(D577*E577,0)</f>
        <v>5520</v>
      </c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</row>
    <row r="578" spans="1:72" ht="15" customHeight="1" x14ac:dyDescent="0.25">
      <c r="A578" s="6">
        <v>1</v>
      </c>
      <c r="B578" s="686" t="s">
        <v>147</v>
      </c>
      <c r="C578" s="698"/>
      <c r="D578" s="44">
        <f>SUM(D576:D577)</f>
        <v>790</v>
      </c>
      <c r="E578" s="650">
        <f>G578/D578</f>
        <v>8</v>
      </c>
      <c r="F578" s="44">
        <f t="shared" ref="F578:G578" si="32">SUM(F576:F577)</f>
        <v>26</v>
      </c>
      <c r="G578" s="44">
        <f t="shared" si="32"/>
        <v>6320</v>
      </c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</row>
    <row r="579" spans="1:72" ht="18" customHeight="1" x14ac:dyDescent="0.25">
      <c r="A579" s="6">
        <v>1</v>
      </c>
      <c r="B579" s="36" t="s">
        <v>118</v>
      </c>
      <c r="C579" s="37"/>
      <c r="D579" s="22">
        <f>D574+D578</f>
        <v>1560</v>
      </c>
      <c r="E579" s="21">
        <f>G579/D579</f>
        <v>8.6839743589743588</v>
      </c>
      <c r="F579" s="22">
        <f>F574+F578</f>
        <v>49</v>
      </c>
      <c r="G579" s="22">
        <f>G574+G578</f>
        <v>13547</v>
      </c>
    </row>
    <row r="580" spans="1:72" s="24" customFormat="1" ht="15.75" thickBot="1" x14ac:dyDescent="0.3">
      <c r="A580" s="6">
        <v>1</v>
      </c>
      <c r="B580" s="706" t="s">
        <v>10</v>
      </c>
      <c r="C580" s="707"/>
      <c r="D580" s="707"/>
      <c r="E580" s="707"/>
      <c r="F580" s="707"/>
      <c r="G580" s="707"/>
    </row>
    <row r="581" spans="1:72" s="24" customFormat="1" x14ac:dyDescent="0.25">
      <c r="A581" s="6">
        <v>1</v>
      </c>
      <c r="B581" s="708"/>
      <c r="C581" s="699"/>
      <c r="D581" s="569"/>
      <c r="E581" s="569"/>
      <c r="F581" s="569"/>
      <c r="G581" s="569"/>
    </row>
    <row r="582" spans="1:72" s="24" customFormat="1" ht="15.75" x14ac:dyDescent="0.25">
      <c r="A582" s="6">
        <v>1</v>
      </c>
      <c r="B582" s="355" t="s">
        <v>216</v>
      </c>
      <c r="C582" s="417"/>
      <c r="D582" s="3"/>
      <c r="E582" s="3"/>
      <c r="F582" s="3"/>
      <c r="G582" s="3"/>
    </row>
    <row r="583" spans="1:72" s="24" customFormat="1" x14ac:dyDescent="0.25">
      <c r="A583" s="6">
        <v>1</v>
      </c>
      <c r="B583" s="378" t="s">
        <v>4</v>
      </c>
      <c r="C583" s="417"/>
      <c r="D583" s="3"/>
      <c r="E583" s="3"/>
      <c r="F583" s="3"/>
      <c r="G583" s="3"/>
    </row>
    <row r="584" spans="1:72" s="24" customFormat="1" x14ac:dyDescent="0.25">
      <c r="A584" s="6">
        <v>1</v>
      </c>
      <c r="B584" s="4" t="s">
        <v>37</v>
      </c>
      <c r="C584" s="340">
        <v>340</v>
      </c>
      <c r="D584" s="3">
        <v>85</v>
      </c>
      <c r="E584" s="341">
        <v>11</v>
      </c>
      <c r="F584" s="3">
        <f>ROUND(G584/C584,0)</f>
        <v>3</v>
      </c>
      <c r="G584" s="3">
        <f>ROUND(D584*E584,0)</f>
        <v>935</v>
      </c>
    </row>
    <row r="585" spans="1:72" s="24" customFormat="1" x14ac:dyDescent="0.25">
      <c r="A585" s="6">
        <v>1</v>
      </c>
      <c r="B585" s="618" t="s">
        <v>5</v>
      </c>
      <c r="C585" s="417"/>
      <c r="D585" s="22">
        <f t="shared" ref="D585" si="33">D584</f>
        <v>85</v>
      </c>
      <c r="E585" s="709">
        <f t="shared" ref="E585:G585" si="34">E584</f>
        <v>11</v>
      </c>
      <c r="F585" s="22">
        <f t="shared" si="34"/>
        <v>3</v>
      </c>
      <c r="G585" s="22">
        <f t="shared" si="34"/>
        <v>935</v>
      </c>
    </row>
    <row r="586" spans="1:72" s="58" customFormat="1" ht="18.75" customHeight="1" x14ac:dyDescent="0.25">
      <c r="A586" s="6">
        <v>1</v>
      </c>
      <c r="B586" s="25" t="s">
        <v>227</v>
      </c>
      <c r="C586" s="25"/>
      <c r="D586" s="89"/>
      <c r="E586" s="57"/>
      <c r="F586" s="57"/>
      <c r="G586" s="57"/>
    </row>
    <row r="587" spans="1:72" s="58" customFormat="1" x14ac:dyDescent="0.25">
      <c r="A587" s="6">
        <v>1</v>
      </c>
      <c r="B587" s="27" t="s">
        <v>123</v>
      </c>
      <c r="C587" s="59"/>
      <c r="D587" s="57">
        <f>SUM(D589,D590,D591,D592)+D588/2.7</f>
        <v>8174.4444444444443</v>
      </c>
      <c r="E587" s="57"/>
      <c r="F587" s="57"/>
      <c r="G587" s="57"/>
    </row>
    <row r="588" spans="1:72" s="58" customFormat="1" x14ac:dyDescent="0.25">
      <c r="A588" s="6">
        <v>1</v>
      </c>
      <c r="B588" s="27" t="s">
        <v>327</v>
      </c>
      <c r="C588" s="30"/>
      <c r="D588" s="3">
        <v>741</v>
      </c>
      <c r="E588" s="30"/>
      <c r="F588" s="30"/>
      <c r="G588" s="30"/>
    </row>
    <row r="589" spans="1:72" s="58" customFormat="1" x14ac:dyDescent="0.25">
      <c r="A589" s="6">
        <v>1</v>
      </c>
      <c r="B589" s="60" t="s">
        <v>228</v>
      </c>
      <c r="C589" s="59"/>
      <c r="D589" s="57"/>
      <c r="E589" s="57"/>
      <c r="F589" s="57"/>
      <c r="G589" s="57"/>
    </row>
    <row r="590" spans="1:72" s="58" customFormat="1" ht="17.25" customHeight="1" x14ac:dyDescent="0.25">
      <c r="A590" s="6">
        <v>1</v>
      </c>
      <c r="B590" s="60" t="s">
        <v>229</v>
      </c>
      <c r="C590" s="59"/>
      <c r="D590" s="3">
        <v>1400</v>
      </c>
      <c r="E590" s="57"/>
      <c r="F590" s="57"/>
      <c r="G590" s="57"/>
    </row>
    <row r="591" spans="1:72" s="58" customFormat="1" ht="30" x14ac:dyDescent="0.25">
      <c r="A591" s="6">
        <v>1</v>
      </c>
      <c r="B591" s="60" t="s">
        <v>230</v>
      </c>
      <c r="C591" s="59"/>
      <c r="D591" s="3"/>
      <c r="E591" s="57"/>
      <c r="F591" s="57"/>
      <c r="G591" s="57"/>
    </row>
    <row r="592" spans="1:72" s="58" customFormat="1" x14ac:dyDescent="0.25">
      <c r="A592" s="6">
        <v>1</v>
      </c>
      <c r="B592" s="27" t="s">
        <v>231</v>
      </c>
      <c r="C592" s="59"/>
      <c r="D592" s="3">
        <v>6500</v>
      </c>
      <c r="E592" s="57"/>
      <c r="F592" s="57"/>
      <c r="G592" s="57"/>
    </row>
    <row r="593" spans="1:8" s="58" customFormat="1" ht="45" x14ac:dyDescent="0.25">
      <c r="A593" s="6">
        <v>1</v>
      </c>
      <c r="B593" s="27" t="s">
        <v>326</v>
      </c>
      <c r="C593" s="59"/>
      <c r="D593" s="17">
        <v>944</v>
      </c>
      <c r="E593" s="57"/>
      <c r="F593" s="57"/>
      <c r="G593" s="57"/>
      <c r="H593" s="90"/>
    </row>
    <row r="594" spans="1:8" s="24" customFormat="1" x14ac:dyDescent="0.25">
      <c r="A594" s="6">
        <v>1</v>
      </c>
      <c r="B594" s="28" t="s">
        <v>121</v>
      </c>
      <c r="C594" s="26"/>
      <c r="D594" s="3">
        <f>D595+D596</f>
        <v>11241.764705882353</v>
      </c>
      <c r="E594" s="3"/>
      <c r="F594" s="3"/>
      <c r="G594" s="3"/>
    </row>
    <row r="595" spans="1:8" s="24" customFormat="1" x14ac:dyDescent="0.25">
      <c r="A595" s="6">
        <v>1</v>
      </c>
      <c r="B595" s="28" t="s">
        <v>298</v>
      </c>
      <c r="C595" s="56"/>
      <c r="D595" s="3">
        <v>8576</v>
      </c>
      <c r="E595" s="3"/>
      <c r="F595" s="3"/>
      <c r="G595" s="3"/>
    </row>
    <row r="596" spans="1:8" s="24" customFormat="1" x14ac:dyDescent="0.25">
      <c r="A596" s="6">
        <v>1</v>
      </c>
      <c r="B596" s="28" t="s">
        <v>300</v>
      </c>
      <c r="C596" s="56"/>
      <c r="D596" s="17">
        <f>D597/8.5</f>
        <v>2665.7647058823532</v>
      </c>
      <c r="E596" s="3"/>
      <c r="F596" s="3"/>
      <c r="G596" s="3"/>
    </row>
    <row r="597" spans="1:8" s="58" customFormat="1" x14ac:dyDescent="0.25">
      <c r="A597" s="6">
        <v>1</v>
      </c>
      <c r="B597" s="55" t="s">
        <v>299</v>
      </c>
      <c r="C597" s="490"/>
      <c r="D597" s="3">
        <v>22659</v>
      </c>
      <c r="E597" s="57"/>
      <c r="F597" s="57"/>
      <c r="G597" s="57"/>
    </row>
    <row r="598" spans="1:8" s="58" customFormat="1" ht="15.75" customHeight="1" x14ac:dyDescent="0.25">
      <c r="A598" s="6">
        <v>1</v>
      </c>
      <c r="B598" s="61" t="s">
        <v>232</v>
      </c>
      <c r="C598" s="62"/>
      <c r="D598" s="59">
        <f>D587+ROUND(D595*3.2,0)+D597/3.9</f>
        <v>41427.444444444445</v>
      </c>
      <c r="E598" s="63"/>
      <c r="F598" s="63"/>
      <c r="G598" s="63"/>
    </row>
    <row r="599" spans="1:8" s="58" customFormat="1" ht="15.75" customHeight="1" x14ac:dyDescent="0.25">
      <c r="A599" s="6">
        <v>1</v>
      </c>
      <c r="B599" s="25" t="s">
        <v>163</v>
      </c>
      <c r="C599" s="26"/>
      <c r="D599" s="3"/>
      <c r="E599" s="63"/>
      <c r="F599" s="63"/>
      <c r="G599" s="63"/>
    </row>
    <row r="600" spans="1:8" s="58" customFormat="1" ht="15.75" customHeight="1" x14ac:dyDescent="0.25">
      <c r="A600" s="6">
        <v>1</v>
      </c>
      <c r="B600" s="27" t="s">
        <v>123</v>
      </c>
      <c r="C600" s="26"/>
      <c r="D600" s="3">
        <f>SUM(D601,D602,D609,D615,D616,D617)</f>
        <v>2781</v>
      </c>
      <c r="E600" s="63"/>
      <c r="F600" s="63"/>
      <c r="G600" s="63"/>
    </row>
    <row r="601" spans="1:8" s="58" customFormat="1" ht="15.75" customHeight="1" x14ac:dyDescent="0.25">
      <c r="A601" s="6">
        <v>1</v>
      </c>
      <c r="B601" s="27" t="s">
        <v>228</v>
      </c>
      <c r="C601" s="26"/>
      <c r="D601" s="3"/>
      <c r="E601" s="63"/>
      <c r="F601" s="63"/>
      <c r="G601" s="63"/>
    </row>
    <row r="602" spans="1:8" s="58" customFormat="1" ht="15.75" customHeight="1" x14ac:dyDescent="0.25">
      <c r="A602" s="6">
        <v>1</v>
      </c>
      <c r="B602" s="60" t="s">
        <v>233</v>
      </c>
      <c r="C602" s="26"/>
      <c r="D602" s="3">
        <f>D603+D604+D605+D607</f>
        <v>2127</v>
      </c>
      <c r="E602" s="63"/>
      <c r="F602" s="63"/>
      <c r="G602" s="63"/>
    </row>
    <row r="603" spans="1:8" s="58" customFormat="1" ht="19.5" customHeight="1" x14ac:dyDescent="0.25">
      <c r="A603" s="6">
        <v>1</v>
      </c>
      <c r="B603" s="64" t="s">
        <v>234</v>
      </c>
      <c r="C603" s="26"/>
      <c r="D603" s="57">
        <v>1636</v>
      </c>
      <c r="E603" s="63"/>
      <c r="F603" s="63"/>
      <c r="G603" s="63"/>
    </row>
    <row r="604" spans="1:8" s="58" customFormat="1" ht="15.75" customHeight="1" x14ac:dyDescent="0.25">
      <c r="A604" s="6">
        <v>1</v>
      </c>
      <c r="B604" s="64" t="s">
        <v>235</v>
      </c>
      <c r="C604" s="26"/>
      <c r="D604" s="57">
        <v>491</v>
      </c>
      <c r="E604" s="63"/>
      <c r="F604" s="63"/>
      <c r="G604" s="63"/>
    </row>
    <row r="605" spans="1:8" s="58" customFormat="1" ht="30.75" customHeight="1" x14ac:dyDescent="0.25">
      <c r="A605" s="6">
        <v>1</v>
      </c>
      <c r="B605" s="64" t="s">
        <v>236</v>
      </c>
      <c r="C605" s="26"/>
      <c r="D605" s="57"/>
      <c r="E605" s="63"/>
      <c r="F605" s="63"/>
      <c r="G605" s="63"/>
    </row>
    <row r="606" spans="1:8" s="58" customFormat="1" x14ac:dyDescent="0.25">
      <c r="A606" s="6">
        <v>1</v>
      </c>
      <c r="B606" s="64" t="s">
        <v>237</v>
      </c>
      <c r="C606" s="26"/>
      <c r="D606" s="57"/>
      <c r="E606" s="63"/>
      <c r="F606" s="63"/>
      <c r="G606" s="63"/>
    </row>
    <row r="607" spans="1:8" s="58" customFormat="1" ht="30" x14ac:dyDescent="0.25">
      <c r="A607" s="6">
        <v>1</v>
      </c>
      <c r="B607" s="64" t="s">
        <v>238</v>
      </c>
      <c r="C607" s="26"/>
      <c r="D607" s="57"/>
      <c r="E607" s="63"/>
      <c r="F607" s="63"/>
      <c r="G607" s="63"/>
    </row>
    <row r="608" spans="1:8" s="58" customFormat="1" x14ac:dyDescent="0.25">
      <c r="A608" s="6">
        <v>1</v>
      </c>
      <c r="B608" s="64" t="s">
        <v>237</v>
      </c>
      <c r="C608" s="26"/>
      <c r="D608" s="91"/>
      <c r="E608" s="63"/>
      <c r="F608" s="63"/>
      <c r="G608" s="63"/>
    </row>
    <row r="609" spans="1:7" s="58" customFormat="1" ht="30" customHeight="1" x14ac:dyDescent="0.25">
      <c r="A609" s="6">
        <v>1</v>
      </c>
      <c r="B609" s="60" t="s">
        <v>239</v>
      </c>
      <c r="C609" s="26"/>
      <c r="D609" s="3">
        <f>SUM(D610,D611,D613)</f>
        <v>654</v>
      </c>
      <c r="E609" s="63"/>
      <c r="F609" s="63"/>
      <c r="G609" s="63"/>
    </row>
    <row r="610" spans="1:7" s="58" customFormat="1" ht="30" x14ac:dyDescent="0.25">
      <c r="A610" s="6">
        <v>1</v>
      </c>
      <c r="B610" s="64" t="s">
        <v>240</v>
      </c>
      <c r="C610" s="26"/>
      <c r="D610" s="3">
        <v>654</v>
      </c>
      <c r="E610" s="63"/>
      <c r="F610" s="63"/>
      <c r="G610" s="63"/>
    </row>
    <row r="611" spans="1:7" s="58" customFormat="1" ht="45" x14ac:dyDescent="0.25">
      <c r="A611" s="6">
        <v>1</v>
      </c>
      <c r="B611" s="64" t="s">
        <v>241</v>
      </c>
      <c r="C611" s="26"/>
      <c r="D611" s="53"/>
      <c r="E611" s="63"/>
      <c r="F611" s="63"/>
      <c r="G611" s="63"/>
    </row>
    <row r="612" spans="1:7" s="58" customFormat="1" x14ac:dyDescent="0.25">
      <c r="A612" s="6">
        <v>1</v>
      </c>
      <c r="B612" s="64" t="s">
        <v>237</v>
      </c>
      <c r="C612" s="26"/>
      <c r="D612" s="53"/>
      <c r="E612" s="63"/>
      <c r="F612" s="63"/>
      <c r="G612" s="63"/>
    </row>
    <row r="613" spans="1:7" s="58" customFormat="1" ht="45" x14ac:dyDescent="0.25">
      <c r="A613" s="6">
        <v>1</v>
      </c>
      <c r="B613" s="64" t="s">
        <v>242</v>
      </c>
      <c r="C613" s="26"/>
      <c r="D613" s="53"/>
      <c r="E613" s="63"/>
      <c r="F613" s="63"/>
      <c r="G613" s="63"/>
    </row>
    <row r="614" spans="1:7" s="58" customFormat="1" x14ac:dyDescent="0.25">
      <c r="A614" s="6">
        <v>1</v>
      </c>
      <c r="B614" s="64" t="s">
        <v>237</v>
      </c>
      <c r="C614" s="26"/>
      <c r="D614" s="53"/>
      <c r="E614" s="63"/>
      <c r="F614" s="63"/>
      <c r="G614" s="63"/>
    </row>
    <row r="615" spans="1:7" s="58" customFormat="1" ht="31.5" customHeight="1" x14ac:dyDescent="0.25">
      <c r="A615" s="6">
        <v>1</v>
      </c>
      <c r="B615" s="60" t="s">
        <v>243</v>
      </c>
      <c r="C615" s="26"/>
      <c r="D615" s="3"/>
      <c r="E615" s="63"/>
      <c r="F615" s="63"/>
      <c r="G615" s="63"/>
    </row>
    <row r="616" spans="1:7" s="58" customFormat="1" ht="15.75" customHeight="1" x14ac:dyDescent="0.25">
      <c r="A616" s="6">
        <v>1</v>
      </c>
      <c r="B616" s="60" t="s">
        <v>244</v>
      </c>
      <c r="C616" s="26"/>
      <c r="D616" s="3"/>
      <c r="E616" s="63"/>
      <c r="F616" s="63"/>
      <c r="G616" s="63"/>
    </row>
    <row r="617" spans="1:7" s="58" customFormat="1" ht="15.75" customHeight="1" x14ac:dyDescent="0.25">
      <c r="A617" s="6">
        <v>1</v>
      </c>
      <c r="B617" s="27" t="s">
        <v>245</v>
      </c>
      <c r="C617" s="26"/>
      <c r="D617" s="3"/>
      <c r="E617" s="63"/>
      <c r="F617" s="63"/>
      <c r="G617" s="63"/>
    </row>
    <row r="618" spans="1:7" s="58" customFormat="1" x14ac:dyDescent="0.25">
      <c r="A618" s="6">
        <v>1</v>
      </c>
      <c r="B618" s="28" t="s">
        <v>121</v>
      </c>
      <c r="C618" s="59"/>
      <c r="D618" s="57"/>
      <c r="E618" s="63"/>
      <c r="F618" s="63"/>
      <c r="G618" s="63"/>
    </row>
    <row r="619" spans="1:7" s="58" customFormat="1" x14ac:dyDescent="0.25">
      <c r="A619" s="6">
        <v>1</v>
      </c>
      <c r="B619" s="55" t="s">
        <v>160</v>
      </c>
      <c r="C619" s="59"/>
      <c r="D619" s="91"/>
      <c r="E619" s="63"/>
      <c r="F619" s="63"/>
      <c r="G619" s="63"/>
    </row>
    <row r="620" spans="1:7" s="24" customFormat="1" ht="30" x14ac:dyDescent="0.25">
      <c r="A620" s="6">
        <v>1</v>
      </c>
      <c r="B620" s="28" t="s">
        <v>122</v>
      </c>
      <c r="C620" s="26"/>
      <c r="D620" s="3">
        <v>200</v>
      </c>
      <c r="E620" s="3"/>
      <c r="F620" s="3"/>
      <c r="G620" s="3"/>
    </row>
    <row r="621" spans="1:7" s="58" customFormat="1" ht="15.75" customHeight="1" x14ac:dyDescent="0.25">
      <c r="A621" s="6">
        <v>1</v>
      </c>
      <c r="B621" s="28" t="s">
        <v>246</v>
      </c>
      <c r="C621" s="26"/>
      <c r="D621" s="3"/>
      <c r="E621" s="63"/>
      <c r="F621" s="63"/>
      <c r="G621" s="63"/>
    </row>
    <row r="622" spans="1:7" s="58" customFormat="1" x14ac:dyDescent="0.25">
      <c r="A622" s="6">
        <v>1</v>
      </c>
      <c r="B622" s="65" t="s">
        <v>247</v>
      </c>
      <c r="C622" s="26"/>
      <c r="D622" s="3"/>
      <c r="E622" s="63"/>
      <c r="F622" s="63"/>
      <c r="G622" s="63"/>
    </row>
    <row r="623" spans="1:7" s="58" customFormat="1" x14ac:dyDescent="0.25">
      <c r="A623" s="6">
        <v>1</v>
      </c>
      <c r="B623" s="66" t="s">
        <v>162</v>
      </c>
      <c r="C623" s="26"/>
      <c r="D623" s="22">
        <f>D600+ROUND(D618*3.2,0)+D620</f>
        <v>2981</v>
      </c>
      <c r="E623" s="63"/>
      <c r="F623" s="63"/>
      <c r="G623" s="63"/>
    </row>
    <row r="624" spans="1:7" s="58" customFormat="1" x14ac:dyDescent="0.25">
      <c r="A624" s="6">
        <v>1</v>
      </c>
      <c r="B624" s="67" t="s">
        <v>161</v>
      </c>
      <c r="C624" s="26"/>
      <c r="D624" s="22">
        <f>SUM(D598,D623)</f>
        <v>44408.444444444445</v>
      </c>
      <c r="E624" s="63"/>
      <c r="F624" s="63"/>
      <c r="G624" s="63"/>
    </row>
    <row r="625" spans="1:7" s="24" customFormat="1" x14ac:dyDescent="0.25">
      <c r="A625" s="6">
        <v>1</v>
      </c>
      <c r="B625" s="43" t="s">
        <v>7</v>
      </c>
      <c r="C625" s="122"/>
      <c r="D625" s="22"/>
      <c r="E625" s="22"/>
      <c r="F625" s="3"/>
      <c r="G625" s="3"/>
    </row>
    <row r="626" spans="1:7" s="24" customFormat="1" x14ac:dyDescent="0.25">
      <c r="A626" s="6">
        <v>1</v>
      </c>
      <c r="B626" s="54" t="s">
        <v>20</v>
      </c>
      <c r="C626" s="122"/>
      <c r="D626" s="22"/>
      <c r="E626" s="710"/>
      <c r="F626" s="3"/>
      <c r="G626" s="3"/>
    </row>
    <row r="627" spans="1:7" s="24" customFormat="1" x14ac:dyDescent="0.25">
      <c r="A627" s="6">
        <v>1</v>
      </c>
      <c r="B627" s="33" t="s">
        <v>37</v>
      </c>
      <c r="C627" s="697">
        <v>240</v>
      </c>
      <c r="D627" s="3">
        <v>310</v>
      </c>
      <c r="E627" s="341">
        <v>8</v>
      </c>
      <c r="F627" s="3">
        <f>ROUND(G627/C627,0)</f>
        <v>10</v>
      </c>
      <c r="G627" s="3">
        <f>ROUND(D627*E627,0)</f>
        <v>2480</v>
      </c>
    </row>
    <row r="628" spans="1:7" s="24" customFormat="1" x14ac:dyDescent="0.25">
      <c r="A628" s="6">
        <v>1</v>
      </c>
      <c r="B628" s="686" t="s">
        <v>147</v>
      </c>
      <c r="C628" s="698"/>
      <c r="D628" s="44">
        <f t="shared" ref="D628" si="35">D627</f>
        <v>310</v>
      </c>
      <c r="E628" s="650">
        <f t="shared" ref="E628:G629" si="36">E627</f>
        <v>8</v>
      </c>
      <c r="F628" s="44">
        <f t="shared" si="36"/>
        <v>10</v>
      </c>
      <c r="G628" s="44">
        <f t="shared" si="36"/>
        <v>2480</v>
      </c>
    </row>
    <row r="629" spans="1:7" s="24" customFormat="1" ht="21" customHeight="1" x14ac:dyDescent="0.25">
      <c r="A629" s="6">
        <v>1</v>
      </c>
      <c r="B629" s="36" t="s">
        <v>118</v>
      </c>
      <c r="C629" s="37"/>
      <c r="D629" s="22">
        <f t="shared" ref="D629" si="37">D628</f>
        <v>310</v>
      </c>
      <c r="E629" s="21">
        <f>G629/D629</f>
        <v>8</v>
      </c>
      <c r="F629" s="22">
        <f>F628</f>
        <v>10</v>
      </c>
      <c r="G629" s="22">
        <f t="shared" si="36"/>
        <v>2480</v>
      </c>
    </row>
    <row r="630" spans="1:7" s="24" customFormat="1" ht="15.75" thickBot="1" x14ac:dyDescent="0.3">
      <c r="A630" s="6">
        <v>1</v>
      </c>
      <c r="B630" s="691" t="s">
        <v>10</v>
      </c>
      <c r="C630" s="692"/>
      <c r="D630" s="692"/>
      <c r="E630" s="692"/>
      <c r="F630" s="692"/>
      <c r="G630" s="692"/>
    </row>
    <row r="631" spans="1:7" s="24" customFormat="1" ht="15.75" x14ac:dyDescent="0.25">
      <c r="A631" s="6">
        <v>1</v>
      </c>
      <c r="B631" s="520" t="s">
        <v>148</v>
      </c>
      <c r="C631" s="429"/>
      <c r="D631" s="521"/>
      <c r="E631" s="522"/>
      <c r="F631" s="522"/>
      <c r="G631" s="522"/>
    </row>
    <row r="632" spans="1:7" s="24" customFormat="1" ht="31.5" x14ac:dyDescent="0.25">
      <c r="A632" s="6">
        <v>1</v>
      </c>
      <c r="B632" s="38" t="s">
        <v>177</v>
      </c>
      <c r="C632" s="20"/>
      <c r="D632" s="523">
        <v>6000</v>
      </c>
      <c r="E632" s="20"/>
      <c r="F632" s="434"/>
      <c r="G632" s="434"/>
    </row>
    <row r="633" spans="1:7" s="24" customFormat="1" ht="31.5" x14ac:dyDescent="0.25">
      <c r="A633" s="6">
        <v>1</v>
      </c>
      <c r="B633" s="38" t="s">
        <v>178</v>
      </c>
      <c r="C633" s="20"/>
      <c r="D633" s="523">
        <v>2000</v>
      </c>
      <c r="E633" s="20"/>
      <c r="F633" s="434"/>
      <c r="G633" s="434"/>
    </row>
    <row r="634" spans="1:7" s="24" customFormat="1" ht="16.5" thickBot="1" x14ac:dyDescent="0.3">
      <c r="A634" s="6">
        <v>1</v>
      </c>
      <c r="B634" s="38"/>
      <c r="C634" s="20"/>
      <c r="D634" s="523"/>
      <c r="E634" s="20"/>
      <c r="F634" s="434"/>
      <c r="G634" s="434"/>
    </row>
    <row r="635" spans="1:7" s="24" customFormat="1" ht="15.75" thickBot="1" x14ac:dyDescent="0.3">
      <c r="A635" s="6">
        <v>1</v>
      </c>
      <c r="B635" s="40" t="s">
        <v>10</v>
      </c>
      <c r="C635" s="515"/>
      <c r="D635" s="516"/>
      <c r="E635" s="517"/>
      <c r="F635" s="517"/>
      <c r="G635" s="517"/>
    </row>
    <row r="636" spans="1:7" ht="36.75" customHeight="1" x14ac:dyDescent="0.25">
      <c r="A636" s="6">
        <v>1</v>
      </c>
      <c r="B636" s="935" t="s">
        <v>188</v>
      </c>
      <c r="C636" s="936"/>
      <c r="D636" s="711">
        <f>D637+D639</f>
        <v>81040</v>
      </c>
      <c r="E636" s="657"/>
      <c r="F636" s="657"/>
      <c r="G636" s="657"/>
    </row>
    <row r="637" spans="1:7" ht="18" customHeight="1" x14ac:dyDescent="0.25">
      <c r="A637" s="6">
        <v>1</v>
      </c>
      <c r="B637" s="51" t="s">
        <v>179</v>
      </c>
      <c r="C637" s="657"/>
      <c r="D637" s="711">
        <f>D638</f>
        <v>81000</v>
      </c>
      <c r="E637" s="657"/>
      <c r="F637" s="657"/>
      <c r="G637" s="657"/>
    </row>
    <row r="638" spans="1:7" ht="16.5" customHeight="1" x14ac:dyDescent="0.25">
      <c r="A638" s="6">
        <v>1</v>
      </c>
      <c r="B638" s="52" t="s">
        <v>180</v>
      </c>
      <c r="C638" s="657"/>
      <c r="D638" s="657">
        <v>81000</v>
      </c>
      <c r="E638" s="657"/>
      <c r="F638" s="657"/>
      <c r="G638" s="657"/>
    </row>
    <row r="639" spans="1:7" ht="21" customHeight="1" x14ac:dyDescent="0.25">
      <c r="A639" s="6">
        <v>1</v>
      </c>
      <c r="B639" s="51" t="s">
        <v>181</v>
      </c>
      <c r="C639" s="657"/>
      <c r="D639" s="711">
        <f>D640</f>
        <v>40</v>
      </c>
      <c r="E639" s="657"/>
      <c r="F639" s="657"/>
      <c r="G639" s="657"/>
    </row>
    <row r="640" spans="1:7" ht="32.25" customHeight="1" x14ac:dyDescent="0.25">
      <c r="A640" s="6">
        <v>1</v>
      </c>
      <c r="B640" s="52" t="s">
        <v>182</v>
      </c>
      <c r="C640" s="657"/>
      <c r="D640" s="657">
        <v>40</v>
      </c>
      <c r="E640" s="657"/>
      <c r="F640" s="657"/>
      <c r="G640" s="657"/>
    </row>
    <row r="641" spans="1:7" ht="21" customHeight="1" thickBot="1" x14ac:dyDescent="0.3">
      <c r="A641" s="6">
        <v>1</v>
      </c>
      <c r="B641" s="347" t="s">
        <v>10</v>
      </c>
      <c r="C641" s="347"/>
      <c r="D641" s="347"/>
      <c r="E641" s="347"/>
      <c r="F641" s="347"/>
      <c r="G641" s="347"/>
    </row>
  </sheetData>
  <mergeCells count="8">
    <mergeCell ref="H6:I6"/>
    <mergeCell ref="G4:G6"/>
    <mergeCell ref="B2:G3"/>
    <mergeCell ref="B636:C636"/>
    <mergeCell ref="C4:C6"/>
    <mergeCell ref="E4:E6"/>
    <mergeCell ref="F4:F6"/>
    <mergeCell ref="D4:D6"/>
  </mergeCells>
  <pageMargins left="0.39370078740157483" right="0" top="0.31496062992125984" bottom="0.19685039370078741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00"/>
  <sheetViews>
    <sheetView zoomScale="80" zoomScaleNormal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B17" sqref="B17"/>
    </sheetView>
  </sheetViews>
  <sheetFormatPr defaultColWidth="11.42578125" defaultRowHeight="15" x14ac:dyDescent="0.25"/>
  <cols>
    <col min="1" max="1" width="54.28515625" style="115" customWidth="1"/>
    <col min="2" max="2" width="11.140625" style="115" customWidth="1"/>
    <col min="3" max="3" width="14.140625" style="115" customWidth="1"/>
    <col min="4" max="4" width="12.28515625" style="115" customWidth="1"/>
    <col min="5" max="5" width="12.7109375" style="115" customWidth="1"/>
    <col min="6" max="6" width="12" style="115" customWidth="1"/>
    <col min="7" max="7" width="13.42578125" style="115" bestFit="1" customWidth="1"/>
    <col min="8" max="16384" width="11.42578125" style="115"/>
  </cols>
  <sheetData>
    <row r="1" spans="1:8" x14ac:dyDescent="0.25">
      <c r="E1" s="125"/>
    </row>
    <row r="2" spans="1:8" ht="17.25" customHeight="1" x14ac:dyDescent="0.25">
      <c r="A2" s="925" t="s">
        <v>336</v>
      </c>
      <c r="B2" s="925"/>
      <c r="C2" s="925"/>
      <c r="D2" s="925"/>
      <c r="E2" s="925"/>
      <c r="F2" s="925"/>
    </row>
    <row r="3" spans="1:8" ht="17.25" customHeight="1" thickBot="1" x14ac:dyDescent="0.3">
      <c r="A3" s="934"/>
      <c r="B3" s="934"/>
      <c r="C3" s="934"/>
      <c r="D3" s="934"/>
      <c r="E3" s="934"/>
      <c r="F3" s="934"/>
    </row>
    <row r="4" spans="1:8" ht="34.5" customHeight="1" x14ac:dyDescent="0.3">
      <c r="A4" s="8" t="s">
        <v>187</v>
      </c>
      <c r="B4" s="937" t="s">
        <v>1</v>
      </c>
      <c r="C4" s="928" t="s">
        <v>294</v>
      </c>
      <c r="D4" s="940" t="s">
        <v>0</v>
      </c>
      <c r="E4" s="916" t="s">
        <v>2</v>
      </c>
      <c r="F4" s="919" t="s">
        <v>226</v>
      </c>
    </row>
    <row r="5" spans="1:8" ht="30.75" customHeight="1" x14ac:dyDescent="0.3">
      <c r="A5" s="9"/>
      <c r="B5" s="938"/>
      <c r="C5" s="929"/>
      <c r="D5" s="941"/>
      <c r="E5" s="917"/>
      <c r="F5" s="920"/>
    </row>
    <row r="6" spans="1:8" ht="30" customHeight="1" thickBot="1" x14ac:dyDescent="0.3">
      <c r="A6" s="10" t="s">
        <v>3</v>
      </c>
      <c r="B6" s="939"/>
      <c r="C6" s="930"/>
      <c r="D6" s="942"/>
      <c r="E6" s="918"/>
      <c r="F6" s="921"/>
    </row>
    <row r="7" spans="1:8" x14ac:dyDescent="0.25">
      <c r="A7" s="853">
        <v>1</v>
      </c>
      <c r="B7" s="877">
        <v>2</v>
      </c>
      <c r="C7" s="853">
        <v>3</v>
      </c>
      <c r="D7" s="858">
        <v>4</v>
      </c>
      <c r="E7" s="853">
        <v>5</v>
      </c>
      <c r="F7" s="851">
        <v>6</v>
      </c>
    </row>
    <row r="8" spans="1:8" s="78" customFormat="1" ht="29.25" x14ac:dyDescent="0.25">
      <c r="A8" s="894" t="s">
        <v>94</v>
      </c>
      <c r="B8" s="875"/>
      <c r="C8" s="874"/>
      <c r="D8" s="856"/>
      <c r="E8" s="857"/>
      <c r="F8" s="857"/>
      <c r="G8" s="932"/>
      <c r="H8" s="932"/>
    </row>
    <row r="9" spans="1:8" x14ac:dyDescent="0.25">
      <c r="A9" s="854" t="s">
        <v>4</v>
      </c>
      <c r="B9" s="878"/>
      <c r="C9" s="855"/>
      <c r="D9" s="859"/>
      <c r="E9" s="195"/>
      <c r="F9" s="195"/>
    </row>
    <row r="10" spans="1:8" x14ac:dyDescent="0.25">
      <c r="A10" s="71" t="s">
        <v>21</v>
      </c>
      <c r="B10" s="190">
        <v>340</v>
      </c>
      <c r="C10" s="57">
        <v>2280</v>
      </c>
      <c r="D10" s="860">
        <v>10.5</v>
      </c>
      <c r="E10" s="121">
        <f t="shared" ref="E10:E20" si="0">ROUND(F10/B10,0)</f>
        <v>70</v>
      </c>
      <c r="F10" s="3">
        <f t="shared" ref="F10:F20" si="1">ROUND(C10*D10,0)</f>
        <v>23940</v>
      </c>
    </row>
    <row r="11" spans="1:8" x14ac:dyDescent="0.25">
      <c r="A11" s="71" t="s">
        <v>22</v>
      </c>
      <c r="B11" s="190">
        <v>340</v>
      </c>
      <c r="C11" s="57">
        <v>535</v>
      </c>
      <c r="D11" s="860">
        <v>10.5</v>
      </c>
      <c r="E11" s="121">
        <f t="shared" si="0"/>
        <v>17</v>
      </c>
      <c r="F11" s="3">
        <f t="shared" si="1"/>
        <v>5618</v>
      </c>
    </row>
    <row r="12" spans="1:8" x14ac:dyDescent="0.25">
      <c r="A12" s="71" t="s">
        <v>27</v>
      </c>
      <c r="B12" s="190">
        <v>270</v>
      </c>
      <c r="C12" s="57">
        <v>680</v>
      </c>
      <c r="D12" s="860">
        <v>7.3</v>
      </c>
      <c r="E12" s="121">
        <f t="shared" si="0"/>
        <v>18</v>
      </c>
      <c r="F12" s="3">
        <f t="shared" si="1"/>
        <v>4964</v>
      </c>
    </row>
    <row r="13" spans="1:8" x14ac:dyDescent="0.25">
      <c r="A13" s="71" t="s">
        <v>11</v>
      </c>
      <c r="B13" s="190">
        <v>340</v>
      </c>
      <c r="C13" s="57">
        <v>1610</v>
      </c>
      <c r="D13" s="860">
        <v>10</v>
      </c>
      <c r="E13" s="121">
        <f t="shared" si="0"/>
        <v>47</v>
      </c>
      <c r="F13" s="3">
        <f t="shared" si="1"/>
        <v>16100</v>
      </c>
    </row>
    <row r="14" spans="1:8" x14ac:dyDescent="0.25">
      <c r="A14" s="71" t="s">
        <v>58</v>
      </c>
      <c r="B14" s="190">
        <v>340</v>
      </c>
      <c r="C14" s="57">
        <v>570</v>
      </c>
      <c r="D14" s="860">
        <v>11</v>
      </c>
      <c r="E14" s="121">
        <f t="shared" si="0"/>
        <v>18</v>
      </c>
      <c r="F14" s="3">
        <f t="shared" si="1"/>
        <v>6270</v>
      </c>
    </row>
    <row r="15" spans="1:8" x14ac:dyDescent="0.25">
      <c r="A15" s="71" t="s">
        <v>28</v>
      </c>
      <c r="B15" s="190">
        <v>300</v>
      </c>
      <c r="C15" s="57">
        <v>420</v>
      </c>
      <c r="D15" s="860">
        <v>6</v>
      </c>
      <c r="E15" s="121">
        <f t="shared" si="0"/>
        <v>8</v>
      </c>
      <c r="F15" s="3">
        <f t="shared" si="1"/>
        <v>2520</v>
      </c>
    </row>
    <row r="16" spans="1:8" x14ac:dyDescent="0.25">
      <c r="A16" s="71" t="s">
        <v>24</v>
      </c>
      <c r="B16" s="190">
        <v>340</v>
      </c>
      <c r="C16" s="57">
        <v>260</v>
      </c>
      <c r="D16" s="860">
        <v>7.5</v>
      </c>
      <c r="E16" s="121">
        <f t="shared" si="0"/>
        <v>6</v>
      </c>
      <c r="F16" s="3">
        <f t="shared" si="1"/>
        <v>1950</v>
      </c>
    </row>
    <row r="17" spans="1:7" x14ac:dyDescent="0.25">
      <c r="A17" s="71" t="s">
        <v>23</v>
      </c>
      <c r="B17" s="190">
        <v>340</v>
      </c>
      <c r="C17" s="57">
        <v>1140</v>
      </c>
      <c r="D17" s="860">
        <v>6.1</v>
      </c>
      <c r="E17" s="121">
        <f t="shared" si="0"/>
        <v>20</v>
      </c>
      <c r="F17" s="3">
        <f t="shared" si="1"/>
        <v>6954</v>
      </c>
    </row>
    <row r="18" spans="1:7" x14ac:dyDescent="0.25">
      <c r="A18" s="71" t="s">
        <v>57</v>
      </c>
      <c r="B18" s="190">
        <v>340</v>
      </c>
      <c r="C18" s="57">
        <v>540</v>
      </c>
      <c r="D18" s="860">
        <v>14</v>
      </c>
      <c r="E18" s="121">
        <f t="shared" si="0"/>
        <v>22</v>
      </c>
      <c r="F18" s="3">
        <f t="shared" si="1"/>
        <v>7560</v>
      </c>
    </row>
    <row r="19" spans="1:7" x14ac:dyDescent="0.25">
      <c r="A19" s="71" t="s">
        <v>26</v>
      </c>
      <c r="B19" s="190">
        <v>320</v>
      </c>
      <c r="C19" s="57">
        <v>650</v>
      </c>
      <c r="D19" s="860">
        <v>9</v>
      </c>
      <c r="E19" s="121">
        <f t="shared" si="0"/>
        <v>18</v>
      </c>
      <c r="F19" s="3">
        <f t="shared" si="1"/>
        <v>5850</v>
      </c>
    </row>
    <row r="20" spans="1:7" x14ac:dyDescent="0.25">
      <c r="A20" s="46" t="s">
        <v>199</v>
      </c>
      <c r="B20" s="173">
        <v>330</v>
      </c>
      <c r="C20" s="57">
        <v>60</v>
      </c>
      <c r="D20" s="861">
        <v>8</v>
      </c>
      <c r="E20" s="121">
        <f t="shared" si="0"/>
        <v>1</v>
      </c>
      <c r="F20" s="3">
        <f t="shared" si="1"/>
        <v>480</v>
      </c>
    </row>
    <row r="21" spans="1:7" s="58" customFormat="1" ht="16.5" customHeight="1" x14ac:dyDescent="0.2">
      <c r="A21" s="129" t="s">
        <v>5</v>
      </c>
      <c r="B21" s="194"/>
      <c r="C21" s="59">
        <f>SUM(C10:C20)</f>
        <v>8745</v>
      </c>
      <c r="D21" s="862">
        <f>F21/C21</f>
        <v>9.4003430531732413</v>
      </c>
      <c r="E21" s="131">
        <f>SUM(E10:E20)</f>
        <v>245</v>
      </c>
      <c r="F21" s="59">
        <f>SUM(F10:F20)</f>
        <v>82206</v>
      </c>
    </row>
    <row r="22" spans="1:7" s="24" customFormat="1" hidden="1" x14ac:dyDescent="0.25">
      <c r="A22" s="4" t="s">
        <v>219</v>
      </c>
      <c r="B22" s="879">
        <v>350</v>
      </c>
      <c r="C22" s="17"/>
      <c r="D22" s="863"/>
      <c r="E22" s="3"/>
      <c r="F22" s="17"/>
    </row>
    <row r="23" spans="1:7" s="24" customFormat="1" ht="14.25" hidden="1" x14ac:dyDescent="0.2">
      <c r="A23" s="19" t="s">
        <v>220</v>
      </c>
      <c r="B23" s="880"/>
      <c r="C23" s="23">
        <f t="shared" ref="C23" si="2">C21+C22</f>
        <v>8745</v>
      </c>
      <c r="D23" s="864" t="e">
        <f>#REF!/#REF!</f>
        <v>#REF!</v>
      </c>
      <c r="E23" s="23">
        <f t="shared" ref="E23:F23" si="3">E21+E22</f>
        <v>245</v>
      </c>
      <c r="F23" s="23">
        <f t="shared" si="3"/>
        <v>82206</v>
      </c>
    </row>
    <row r="24" spans="1:7" s="58" customFormat="1" ht="18.75" customHeight="1" x14ac:dyDescent="0.25">
      <c r="A24" s="25" t="s">
        <v>227</v>
      </c>
      <c r="B24" s="881"/>
      <c r="C24" s="89"/>
      <c r="D24" s="865"/>
      <c r="E24" s="57"/>
      <c r="F24" s="57"/>
    </row>
    <row r="25" spans="1:7" s="58" customFormat="1" x14ac:dyDescent="0.25">
      <c r="A25" s="27" t="s">
        <v>123</v>
      </c>
      <c r="B25" s="211"/>
      <c r="C25" s="57">
        <f>SUM(C27,C28,C29,C30)+C26/2.7</f>
        <v>47428.148148148146</v>
      </c>
      <c r="D25" s="865"/>
      <c r="E25" s="57"/>
      <c r="F25" s="57"/>
    </row>
    <row r="26" spans="1:7" s="58" customFormat="1" x14ac:dyDescent="0.25">
      <c r="A26" s="27" t="s">
        <v>327</v>
      </c>
      <c r="B26" s="882"/>
      <c r="C26" s="3">
        <v>616</v>
      </c>
      <c r="D26" s="866"/>
      <c r="E26" s="30"/>
      <c r="F26" s="30"/>
    </row>
    <row r="27" spans="1:7" s="58" customFormat="1" x14ac:dyDescent="0.25">
      <c r="A27" s="60" t="s">
        <v>228</v>
      </c>
      <c r="B27" s="211"/>
      <c r="C27" s="57"/>
      <c r="D27" s="865"/>
      <c r="E27" s="57"/>
      <c r="F27" s="57"/>
    </row>
    <row r="28" spans="1:7" s="58" customFormat="1" ht="17.25" customHeight="1" x14ac:dyDescent="0.25">
      <c r="A28" s="60" t="s">
        <v>229</v>
      </c>
      <c r="B28" s="211"/>
      <c r="C28" s="3">
        <v>12000</v>
      </c>
      <c r="D28" s="865"/>
      <c r="E28" s="57"/>
      <c r="F28" s="57"/>
    </row>
    <row r="29" spans="1:7" s="58" customFormat="1" ht="30" x14ac:dyDescent="0.25">
      <c r="A29" s="60" t="s">
        <v>230</v>
      </c>
      <c r="B29" s="211"/>
      <c r="C29" s="3">
        <v>400</v>
      </c>
      <c r="D29" s="865"/>
      <c r="E29" s="57"/>
      <c r="F29" s="57"/>
    </row>
    <row r="30" spans="1:7" s="58" customFormat="1" x14ac:dyDescent="0.25">
      <c r="A30" s="27" t="s">
        <v>231</v>
      </c>
      <c r="B30" s="211"/>
      <c r="C30" s="3">
        <v>34800</v>
      </c>
      <c r="D30" s="865"/>
      <c r="E30" s="57"/>
      <c r="F30" s="57"/>
    </row>
    <row r="31" spans="1:7" s="58" customFormat="1" ht="30" x14ac:dyDescent="0.25">
      <c r="A31" s="27" t="s">
        <v>326</v>
      </c>
      <c r="B31" s="211"/>
      <c r="C31" s="17">
        <v>6405</v>
      </c>
      <c r="D31" s="865"/>
      <c r="E31" s="57"/>
      <c r="F31" s="57"/>
      <c r="G31" s="90"/>
    </row>
    <row r="32" spans="1:7" s="58" customFormat="1" x14ac:dyDescent="0.25">
      <c r="A32" s="28" t="s">
        <v>121</v>
      </c>
      <c r="B32" s="883"/>
      <c r="C32" s="3">
        <f>C33+C34</f>
        <v>73999.705882352937</v>
      </c>
      <c r="D32" s="865"/>
      <c r="E32" s="57"/>
      <c r="F32" s="57"/>
    </row>
    <row r="33" spans="1:7" s="58" customFormat="1" x14ac:dyDescent="0.25">
      <c r="A33" s="28" t="s">
        <v>298</v>
      </c>
      <c r="B33" s="883"/>
      <c r="C33" s="3">
        <v>72235</v>
      </c>
      <c r="D33" s="865"/>
      <c r="E33" s="57"/>
      <c r="F33" s="57"/>
      <c r="G33" s="132"/>
    </row>
    <row r="34" spans="1:7" s="58" customFormat="1" x14ac:dyDescent="0.25">
      <c r="A34" s="28" t="s">
        <v>300</v>
      </c>
      <c r="B34" s="883"/>
      <c r="C34" s="17">
        <f>C35/8.5</f>
        <v>1764.7058823529412</v>
      </c>
      <c r="D34" s="865"/>
      <c r="E34" s="57"/>
      <c r="F34" s="57"/>
      <c r="G34" s="78"/>
    </row>
    <row r="35" spans="1:7" s="58" customFormat="1" x14ac:dyDescent="0.25">
      <c r="A35" s="55" t="s">
        <v>299</v>
      </c>
      <c r="B35" s="883"/>
      <c r="C35" s="3">
        <v>15000</v>
      </c>
      <c r="D35" s="865"/>
      <c r="E35" s="57"/>
      <c r="F35" s="57"/>
      <c r="G35" s="133"/>
    </row>
    <row r="36" spans="1:7" s="58" customFormat="1" ht="15.75" customHeight="1" x14ac:dyDescent="0.25">
      <c r="A36" s="61" t="s">
        <v>232</v>
      </c>
      <c r="B36" s="884"/>
      <c r="C36" s="59">
        <f>C25+ROUND(C33*3.2,0)+C35/3.9</f>
        <v>282426.30199430202</v>
      </c>
      <c r="D36" s="867"/>
      <c r="E36" s="63"/>
      <c r="F36" s="68"/>
    </row>
    <row r="37" spans="1:7" s="58" customFormat="1" ht="15.75" customHeight="1" x14ac:dyDescent="0.25">
      <c r="A37" s="25" t="s">
        <v>163</v>
      </c>
      <c r="B37" s="885"/>
      <c r="C37" s="3"/>
      <c r="D37" s="867"/>
      <c r="E37" s="63"/>
      <c r="F37" s="68"/>
    </row>
    <row r="38" spans="1:7" s="58" customFormat="1" ht="15.75" customHeight="1" x14ac:dyDescent="0.25">
      <c r="A38" s="27" t="s">
        <v>123</v>
      </c>
      <c r="B38" s="885"/>
      <c r="C38" s="3">
        <f>SUM(C39,C40,C47,C53,C54,C55)</f>
        <v>64482</v>
      </c>
      <c r="D38" s="867"/>
      <c r="E38" s="63"/>
      <c r="F38" s="68"/>
    </row>
    <row r="39" spans="1:7" s="58" customFormat="1" ht="15.75" customHeight="1" x14ac:dyDescent="0.25">
      <c r="A39" s="27" t="s">
        <v>228</v>
      </c>
      <c r="B39" s="885"/>
      <c r="C39" s="3"/>
      <c r="D39" s="867"/>
      <c r="E39" s="63"/>
      <c r="F39" s="68"/>
    </row>
    <row r="40" spans="1:7" s="58" customFormat="1" ht="15.75" customHeight="1" x14ac:dyDescent="0.25">
      <c r="A40" s="60" t="s">
        <v>233</v>
      </c>
      <c r="B40" s="885"/>
      <c r="C40" s="3">
        <f>C41+C42+C43+C45</f>
        <v>17380</v>
      </c>
      <c r="D40" s="867"/>
      <c r="E40" s="63"/>
      <c r="F40" s="68"/>
    </row>
    <row r="41" spans="1:7" s="58" customFormat="1" ht="19.5" customHeight="1" x14ac:dyDescent="0.25">
      <c r="A41" s="64" t="s">
        <v>234</v>
      </c>
      <c r="B41" s="885"/>
      <c r="C41" s="57">
        <v>11487</v>
      </c>
      <c r="D41" s="867"/>
      <c r="E41" s="63"/>
      <c r="F41" s="68"/>
    </row>
    <row r="42" spans="1:7" s="58" customFormat="1" ht="15.75" customHeight="1" x14ac:dyDescent="0.25">
      <c r="A42" s="64" t="s">
        <v>235</v>
      </c>
      <c r="B42" s="885"/>
      <c r="C42" s="57">
        <v>3446</v>
      </c>
      <c r="D42" s="867"/>
      <c r="E42" s="63"/>
      <c r="F42" s="68"/>
    </row>
    <row r="43" spans="1:7" s="58" customFormat="1" ht="30.75" customHeight="1" x14ac:dyDescent="0.25">
      <c r="A43" s="64" t="s">
        <v>236</v>
      </c>
      <c r="B43" s="885"/>
      <c r="C43" s="57">
        <v>395</v>
      </c>
      <c r="D43" s="867"/>
      <c r="E43" s="63"/>
      <c r="F43" s="68"/>
    </row>
    <row r="44" spans="1:7" s="58" customFormat="1" x14ac:dyDescent="0.25">
      <c r="A44" s="64" t="s">
        <v>237</v>
      </c>
      <c r="B44" s="885"/>
      <c r="C44" s="57">
        <v>49</v>
      </c>
      <c r="D44" s="867"/>
      <c r="E44" s="63"/>
      <c r="F44" s="68"/>
    </row>
    <row r="45" spans="1:7" s="58" customFormat="1" ht="30" x14ac:dyDescent="0.25">
      <c r="A45" s="64" t="s">
        <v>238</v>
      </c>
      <c r="B45" s="885"/>
      <c r="C45" s="57">
        <v>2052</v>
      </c>
      <c r="D45" s="867"/>
      <c r="E45" s="63"/>
      <c r="F45" s="68"/>
    </row>
    <row r="46" spans="1:7" s="58" customFormat="1" x14ac:dyDescent="0.25">
      <c r="A46" s="64" t="s">
        <v>237</v>
      </c>
      <c r="B46" s="885"/>
      <c r="C46" s="91">
        <v>380</v>
      </c>
      <c r="D46" s="867"/>
      <c r="E46" s="63"/>
      <c r="F46" s="68"/>
    </row>
    <row r="47" spans="1:7" s="58" customFormat="1" ht="30" customHeight="1" x14ac:dyDescent="0.25">
      <c r="A47" s="60" t="s">
        <v>239</v>
      </c>
      <c r="B47" s="885"/>
      <c r="C47" s="3">
        <f>SUM(C48,C49,C51)</f>
        <v>47102</v>
      </c>
      <c r="D47" s="867"/>
      <c r="E47" s="63"/>
      <c r="F47" s="68"/>
    </row>
    <row r="48" spans="1:7" s="58" customFormat="1" ht="30" x14ac:dyDescent="0.25">
      <c r="A48" s="64" t="s">
        <v>240</v>
      </c>
      <c r="B48" s="885"/>
      <c r="C48" s="3">
        <v>2500</v>
      </c>
      <c r="D48" s="867"/>
      <c r="E48" s="63"/>
      <c r="F48" s="68"/>
    </row>
    <row r="49" spans="1:7" s="58" customFormat="1" ht="45" x14ac:dyDescent="0.25">
      <c r="A49" s="64" t="s">
        <v>241</v>
      </c>
      <c r="B49" s="885"/>
      <c r="C49" s="53">
        <v>37379</v>
      </c>
      <c r="D49" s="867"/>
      <c r="E49" s="63"/>
      <c r="F49" s="68"/>
    </row>
    <row r="50" spans="1:7" s="58" customFormat="1" x14ac:dyDescent="0.25">
      <c r="A50" s="64" t="s">
        <v>237</v>
      </c>
      <c r="B50" s="885"/>
      <c r="C50" s="53">
        <v>11000</v>
      </c>
      <c r="D50" s="867"/>
      <c r="E50" s="63"/>
      <c r="F50" s="68"/>
    </row>
    <row r="51" spans="1:7" s="58" customFormat="1" ht="45" x14ac:dyDescent="0.25">
      <c r="A51" s="64" t="s">
        <v>242</v>
      </c>
      <c r="B51" s="885"/>
      <c r="C51" s="53">
        <v>7223</v>
      </c>
      <c r="D51" s="867"/>
      <c r="E51" s="63"/>
      <c r="F51" s="68"/>
    </row>
    <row r="52" spans="1:7" s="58" customFormat="1" x14ac:dyDescent="0.25">
      <c r="A52" s="64" t="s">
        <v>237</v>
      </c>
      <c r="B52" s="885"/>
      <c r="C52" s="53">
        <v>4126</v>
      </c>
      <c r="D52" s="867"/>
      <c r="E52" s="63"/>
      <c r="F52" s="68"/>
    </row>
    <row r="53" spans="1:7" s="58" customFormat="1" ht="31.5" customHeight="1" x14ac:dyDescent="0.25">
      <c r="A53" s="60" t="s">
        <v>243</v>
      </c>
      <c r="B53" s="885"/>
      <c r="C53" s="3"/>
      <c r="D53" s="867"/>
      <c r="E53" s="63"/>
      <c r="F53" s="68"/>
    </row>
    <row r="54" spans="1:7" s="58" customFormat="1" ht="15.75" customHeight="1" x14ac:dyDescent="0.25">
      <c r="A54" s="60" t="s">
        <v>244</v>
      </c>
      <c r="B54" s="885"/>
      <c r="C54" s="3"/>
      <c r="D54" s="867"/>
      <c r="E54" s="63"/>
      <c r="F54" s="68"/>
    </row>
    <row r="55" spans="1:7" s="58" customFormat="1" ht="15.75" customHeight="1" x14ac:dyDescent="0.25">
      <c r="A55" s="27" t="s">
        <v>245</v>
      </c>
      <c r="B55" s="885"/>
      <c r="C55" s="3"/>
      <c r="D55" s="867"/>
      <c r="E55" s="63"/>
      <c r="F55" s="68"/>
    </row>
    <row r="56" spans="1:7" s="58" customFormat="1" x14ac:dyDescent="0.25">
      <c r="A56" s="28" t="s">
        <v>121</v>
      </c>
      <c r="B56" s="211"/>
      <c r="C56" s="57"/>
      <c r="D56" s="867"/>
      <c r="E56" s="63"/>
      <c r="F56" s="68"/>
      <c r="G56" s="119"/>
    </row>
    <row r="57" spans="1:7" s="58" customFormat="1" x14ac:dyDescent="0.25">
      <c r="A57" s="55" t="s">
        <v>160</v>
      </c>
      <c r="B57" s="211"/>
      <c r="C57" s="91"/>
      <c r="D57" s="867"/>
      <c r="E57" s="63"/>
      <c r="F57" s="68"/>
      <c r="G57" s="119"/>
    </row>
    <row r="58" spans="1:7" s="58" customFormat="1" ht="30" x14ac:dyDescent="0.25">
      <c r="A58" s="28" t="s">
        <v>122</v>
      </c>
      <c r="B58" s="883"/>
      <c r="C58" s="3">
        <f>43000-C60</f>
        <v>39857</v>
      </c>
      <c r="D58" s="865"/>
      <c r="E58" s="57"/>
      <c r="F58" s="57"/>
    </row>
    <row r="59" spans="1:7" s="58" customFormat="1" ht="15.75" customHeight="1" x14ac:dyDescent="0.25">
      <c r="A59" s="28" t="s">
        <v>246</v>
      </c>
      <c r="B59" s="885"/>
      <c r="C59" s="3">
        <v>2640</v>
      </c>
      <c r="D59" s="867"/>
      <c r="E59" s="63"/>
      <c r="F59" s="68"/>
      <c r="G59" s="119"/>
    </row>
    <row r="60" spans="1:7" s="58" customFormat="1" ht="45" x14ac:dyDescent="0.25">
      <c r="A60" s="28" t="s">
        <v>339</v>
      </c>
      <c r="B60" s="885"/>
      <c r="C60" s="3">
        <v>3143</v>
      </c>
      <c r="D60" s="867"/>
      <c r="E60" s="63"/>
      <c r="F60" s="68"/>
      <c r="G60" s="119"/>
    </row>
    <row r="61" spans="1:7" s="58" customFormat="1" x14ac:dyDescent="0.25">
      <c r="A61" s="66" t="s">
        <v>162</v>
      </c>
      <c r="B61" s="885"/>
      <c r="C61" s="22">
        <f>C38+ROUND(C56*3.2,0)+C58+C60</f>
        <v>107482</v>
      </c>
      <c r="D61" s="867"/>
      <c r="E61" s="63"/>
      <c r="F61" s="68"/>
      <c r="G61" s="119"/>
    </row>
    <row r="62" spans="1:7" s="58" customFormat="1" x14ac:dyDescent="0.25">
      <c r="A62" s="67" t="s">
        <v>161</v>
      </c>
      <c r="B62" s="885"/>
      <c r="C62" s="22">
        <f>SUM(C36,C61)</f>
        <v>389908.30199430202</v>
      </c>
      <c r="D62" s="867"/>
      <c r="E62" s="63"/>
      <c r="F62" s="68"/>
    </row>
    <row r="63" spans="1:7" s="58" customFormat="1" ht="15.75" x14ac:dyDescent="0.25">
      <c r="A63" s="353" t="s">
        <v>124</v>
      </c>
      <c r="B63" s="885"/>
      <c r="C63" s="22">
        <f>SUM(C64:C65)</f>
        <v>1656</v>
      </c>
      <c r="D63" s="867"/>
      <c r="E63" s="63"/>
      <c r="F63" s="68"/>
    </row>
    <row r="64" spans="1:7" s="58" customFormat="1" ht="15.75" x14ac:dyDescent="0.25">
      <c r="A64" s="761" t="s">
        <v>19</v>
      </c>
      <c r="B64" s="885"/>
      <c r="C64" s="3">
        <v>1500</v>
      </c>
      <c r="D64" s="867"/>
      <c r="E64" s="63"/>
      <c r="F64" s="68"/>
    </row>
    <row r="65" spans="1:169" s="58" customFormat="1" ht="31.5" x14ac:dyDescent="0.25">
      <c r="A65" s="761" t="s">
        <v>272</v>
      </c>
      <c r="B65" s="885"/>
      <c r="C65" s="3">
        <v>156</v>
      </c>
      <c r="D65" s="867"/>
      <c r="E65" s="63"/>
      <c r="F65" s="68"/>
    </row>
    <row r="66" spans="1:169" s="58" customFormat="1" ht="18" customHeight="1" x14ac:dyDescent="0.25">
      <c r="A66" s="29" t="s">
        <v>7</v>
      </c>
      <c r="B66" s="886"/>
      <c r="C66" s="57"/>
      <c r="D66" s="868"/>
      <c r="E66" s="121"/>
      <c r="F66" s="57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</row>
    <row r="67" spans="1:169" s="58" customFormat="1" ht="18" customHeight="1" x14ac:dyDescent="0.25">
      <c r="A67" s="101" t="s">
        <v>145</v>
      </c>
      <c r="B67" s="886"/>
      <c r="C67" s="57"/>
      <c r="D67" s="868"/>
      <c r="E67" s="121"/>
      <c r="F67" s="57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</row>
    <row r="68" spans="1:169" s="58" customFormat="1" ht="18" customHeight="1" x14ac:dyDescent="0.25">
      <c r="A68" s="32" t="s">
        <v>21</v>
      </c>
      <c r="B68" s="887">
        <v>300</v>
      </c>
      <c r="C68" s="57">
        <v>180</v>
      </c>
      <c r="D68" s="869">
        <v>10</v>
      </c>
      <c r="E68" s="121">
        <f t="shared" ref="E68:E75" si="4">ROUND(F68/B68,0)</f>
        <v>6</v>
      </c>
      <c r="F68" s="3">
        <f t="shared" ref="F68:F75" si="5">ROUND(C68*D68,0)</f>
        <v>1800</v>
      </c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</row>
    <row r="69" spans="1:169" s="58" customFormat="1" x14ac:dyDescent="0.25">
      <c r="A69" s="32" t="s">
        <v>22</v>
      </c>
      <c r="B69" s="887">
        <v>300</v>
      </c>
      <c r="C69" s="57">
        <v>60</v>
      </c>
      <c r="D69" s="869">
        <v>10</v>
      </c>
      <c r="E69" s="121">
        <f t="shared" si="4"/>
        <v>2</v>
      </c>
      <c r="F69" s="3">
        <f t="shared" si="5"/>
        <v>600</v>
      </c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</row>
    <row r="70" spans="1:169" s="58" customFormat="1" x14ac:dyDescent="0.25">
      <c r="A70" s="32" t="s">
        <v>57</v>
      </c>
      <c r="B70" s="887">
        <v>300</v>
      </c>
      <c r="C70" s="57">
        <v>100</v>
      </c>
      <c r="D70" s="869">
        <v>12</v>
      </c>
      <c r="E70" s="121">
        <f t="shared" si="4"/>
        <v>4</v>
      </c>
      <c r="F70" s="3">
        <f t="shared" si="5"/>
        <v>1200</v>
      </c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</row>
    <row r="71" spans="1:169" s="58" customFormat="1" x14ac:dyDescent="0.25">
      <c r="A71" s="32" t="s">
        <v>58</v>
      </c>
      <c r="B71" s="887">
        <v>300</v>
      </c>
      <c r="C71" s="57">
        <v>165</v>
      </c>
      <c r="D71" s="869">
        <v>8.5</v>
      </c>
      <c r="E71" s="121">
        <f t="shared" si="4"/>
        <v>5</v>
      </c>
      <c r="F71" s="3">
        <f t="shared" si="5"/>
        <v>1403</v>
      </c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</row>
    <row r="72" spans="1:169" s="58" customFormat="1" x14ac:dyDescent="0.25">
      <c r="A72" s="32" t="s">
        <v>11</v>
      </c>
      <c r="B72" s="887">
        <v>300</v>
      </c>
      <c r="C72" s="57">
        <v>390</v>
      </c>
      <c r="D72" s="869">
        <v>7</v>
      </c>
      <c r="E72" s="121">
        <f t="shared" si="4"/>
        <v>9</v>
      </c>
      <c r="F72" s="3">
        <f t="shared" si="5"/>
        <v>2730</v>
      </c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</row>
    <row r="73" spans="1:169" s="58" customFormat="1" x14ac:dyDescent="0.25">
      <c r="A73" s="32" t="s">
        <v>23</v>
      </c>
      <c r="B73" s="887">
        <v>300</v>
      </c>
      <c r="C73" s="57">
        <v>260</v>
      </c>
      <c r="D73" s="869">
        <v>6</v>
      </c>
      <c r="E73" s="121">
        <f t="shared" si="4"/>
        <v>5</v>
      </c>
      <c r="F73" s="3">
        <f t="shared" si="5"/>
        <v>1560</v>
      </c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</row>
    <row r="74" spans="1:169" s="58" customFormat="1" x14ac:dyDescent="0.25">
      <c r="A74" s="32" t="s">
        <v>24</v>
      </c>
      <c r="B74" s="887">
        <v>300</v>
      </c>
      <c r="C74" s="57">
        <v>100</v>
      </c>
      <c r="D74" s="869">
        <v>7</v>
      </c>
      <c r="E74" s="121">
        <f t="shared" si="4"/>
        <v>2</v>
      </c>
      <c r="F74" s="3">
        <f t="shared" si="5"/>
        <v>700</v>
      </c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</row>
    <row r="75" spans="1:169" s="58" customFormat="1" x14ac:dyDescent="0.25">
      <c r="A75" s="32" t="s">
        <v>26</v>
      </c>
      <c r="B75" s="887">
        <v>300</v>
      </c>
      <c r="C75" s="57">
        <v>120</v>
      </c>
      <c r="D75" s="869">
        <v>9.8000000000000007</v>
      </c>
      <c r="E75" s="121">
        <f t="shared" si="4"/>
        <v>4</v>
      </c>
      <c r="F75" s="3">
        <f t="shared" si="5"/>
        <v>1176</v>
      </c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</row>
    <row r="76" spans="1:169" s="58" customFormat="1" x14ac:dyDescent="0.25">
      <c r="A76" s="32" t="s">
        <v>27</v>
      </c>
      <c r="B76" s="887">
        <v>300</v>
      </c>
      <c r="C76" s="57">
        <v>30</v>
      </c>
      <c r="D76" s="869">
        <v>28</v>
      </c>
      <c r="E76" s="121">
        <f t="shared" ref="E76" si="6">ROUND(F76/B76,0)</f>
        <v>3</v>
      </c>
      <c r="F76" s="3">
        <f t="shared" ref="F76" si="7">ROUND(C76*D76,0)</f>
        <v>840</v>
      </c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</row>
    <row r="77" spans="1:169" s="58" customFormat="1" x14ac:dyDescent="0.25">
      <c r="A77" s="43" t="s">
        <v>9</v>
      </c>
      <c r="B77" s="887"/>
      <c r="C77" s="328">
        <f>SUM(C68:C76)</f>
        <v>1405</v>
      </c>
      <c r="D77" s="862">
        <f>F77/C77</f>
        <v>8.5473309608540919</v>
      </c>
      <c r="E77" s="328">
        <f t="shared" ref="E77:F77" si="8">SUM(E68:E76)</f>
        <v>40</v>
      </c>
      <c r="F77" s="328">
        <f t="shared" si="8"/>
        <v>12009</v>
      </c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</row>
    <row r="78" spans="1:169" s="58" customFormat="1" x14ac:dyDescent="0.25">
      <c r="A78" s="54" t="s">
        <v>77</v>
      </c>
      <c r="B78" s="887"/>
      <c r="C78" s="328"/>
      <c r="D78" s="870"/>
      <c r="E78" s="328"/>
      <c r="F78" s="328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</row>
    <row r="79" spans="1:169" s="58" customFormat="1" x14ac:dyDescent="0.25">
      <c r="A79" s="33" t="s">
        <v>37</v>
      </c>
      <c r="B79" s="887">
        <v>240</v>
      </c>
      <c r="C79" s="57">
        <v>1852</v>
      </c>
      <c r="D79" s="869">
        <v>8</v>
      </c>
      <c r="E79" s="121">
        <f>ROUND(F79/B79,0)</f>
        <v>62</v>
      </c>
      <c r="F79" s="3">
        <f>ROUND(C79*D79,0)</f>
        <v>14816</v>
      </c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</row>
    <row r="80" spans="1:169" s="58" customFormat="1" x14ac:dyDescent="0.25">
      <c r="A80" s="33" t="s">
        <v>108</v>
      </c>
      <c r="B80" s="887">
        <v>239</v>
      </c>
      <c r="C80" s="135">
        <v>120</v>
      </c>
      <c r="D80" s="869">
        <v>2.1</v>
      </c>
      <c r="E80" s="121">
        <f>ROUND(F80/B80,0)</f>
        <v>1</v>
      </c>
      <c r="F80" s="3">
        <f>ROUND(C80*D80,0)</f>
        <v>252</v>
      </c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</row>
    <row r="81" spans="1:169" s="58" customFormat="1" x14ac:dyDescent="0.25">
      <c r="A81" s="33" t="s">
        <v>26</v>
      </c>
      <c r="B81" s="887">
        <v>240</v>
      </c>
      <c r="C81" s="135">
        <v>448</v>
      </c>
      <c r="D81" s="869">
        <v>8</v>
      </c>
      <c r="E81" s="714">
        <f>ROUND(F81/B81,0)</f>
        <v>15</v>
      </c>
      <c r="F81" s="3">
        <f>ROUND(C81*D81,0)</f>
        <v>3584</v>
      </c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</row>
    <row r="82" spans="1:169" s="58" customFormat="1" x14ac:dyDescent="0.25">
      <c r="A82" s="117" t="s">
        <v>147</v>
      </c>
      <c r="B82" s="888"/>
      <c r="C82" s="136">
        <f>SUM(C79:C81)</f>
        <v>2420</v>
      </c>
      <c r="D82" s="862">
        <f t="shared" ref="D82:D83" si="9">F82/C82</f>
        <v>7.7074380165289256</v>
      </c>
      <c r="E82" s="136">
        <f t="shared" ref="E82:F82" si="10">SUM(E79:E81)</f>
        <v>78</v>
      </c>
      <c r="F82" s="136">
        <f t="shared" si="10"/>
        <v>18652</v>
      </c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</row>
    <row r="83" spans="1:169" ht="18.75" customHeight="1" x14ac:dyDescent="0.25">
      <c r="A83" s="129" t="s">
        <v>118</v>
      </c>
      <c r="B83" s="889"/>
      <c r="C83" s="137">
        <f>C77+C82</f>
        <v>3825</v>
      </c>
      <c r="D83" s="862">
        <f t="shared" si="9"/>
        <v>8.015947712418301</v>
      </c>
      <c r="E83" s="137">
        <f>E77+E82</f>
        <v>118</v>
      </c>
      <c r="F83" s="137">
        <f>F77+F82</f>
        <v>30661</v>
      </c>
    </row>
    <row r="84" spans="1:169" ht="18.75" customHeight="1" x14ac:dyDescent="0.25">
      <c r="A84" s="895" t="s">
        <v>184</v>
      </c>
      <c r="B84" s="886"/>
      <c r="C84" s="59">
        <f>C85+C87</f>
        <v>10015</v>
      </c>
      <c r="D84" s="862"/>
      <c r="E84" s="59"/>
      <c r="F84" s="62"/>
    </row>
    <row r="85" spans="1:169" ht="18.75" customHeight="1" x14ac:dyDescent="0.25">
      <c r="A85" s="895" t="s">
        <v>179</v>
      </c>
      <c r="B85" s="886"/>
      <c r="C85" s="59">
        <f>C86</f>
        <v>10000</v>
      </c>
      <c r="D85" s="871"/>
      <c r="E85" s="715"/>
      <c r="F85" s="716"/>
    </row>
    <row r="86" spans="1:169" ht="18.75" customHeight="1" x14ac:dyDescent="0.25">
      <c r="A86" s="896" t="s">
        <v>180</v>
      </c>
      <c r="B86" s="886"/>
      <c r="C86" s="57">
        <v>10000</v>
      </c>
      <c r="D86" s="862"/>
      <c r="E86" s="59"/>
      <c r="F86" s="62"/>
    </row>
    <row r="87" spans="1:169" ht="18.75" customHeight="1" x14ac:dyDescent="0.25">
      <c r="A87" s="895" t="s">
        <v>181</v>
      </c>
      <c r="B87" s="886"/>
      <c r="C87" s="59">
        <f>C88+C89</f>
        <v>15</v>
      </c>
      <c r="D87" s="862"/>
      <c r="E87" s="59"/>
      <c r="F87" s="62"/>
    </row>
    <row r="88" spans="1:169" ht="30" customHeight="1" x14ac:dyDescent="0.25">
      <c r="A88" s="896" t="s">
        <v>182</v>
      </c>
      <c r="B88" s="886"/>
      <c r="C88" s="57">
        <v>15</v>
      </c>
      <c r="D88" s="862"/>
      <c r="E88" s="59"/>
      <c r="F88" s="62"/>
    </row>
    <row r="89" spans="1:169" ht="18.75" customHeight="1" thickBot="1" x14ac:dyDescent="0.3">
      <c r="A89" s="897" t="s">
        <v>183</v>
      </c>
      <c r="B89" s="890"/>
      <c r="C89" s="717"/>
      <c r="D89" s="872"/>
      <c r="E89" s="717"/>
      <c r="F89" s="718"/>
    </row>
    <row r="90" spans="1:169" s="141" customFormat="1" ht="15.75" customHeight="1" thickBot="1" x14ac:dyDescent="0.3">
      <c r="A90" s="139" t="s">
        <v>10</v>
      </c>
      <c r="B90" s="891"/>
      <c r="C90" s="140"/>
      <c r="D90" s="873"/>
      <c r="E90" s="140"/>
      <c r="F90" s="140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</row>
    <row r="91" spans="1:169" s="82" customFormat="1" x14ac:dyDescent="0.25">
      <c r="A91" s="76"/>
      <c r="B91" s="892"/>
      <c r="C91" s="57"/>
      <c r="D91" s="865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</row>
    <row r="92" spans="1:169" s="82" customFormat="1" ht="18.75" customHeight="1" x14ac:dyDescent="0.25">
      <c r="A92" s="719" t="s">
        <v>126</v>
      </c>
      <c r="B92" s="194"/>
      <c r="C92" s="57"/>
      <c r="D92" s="865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</row>
    <row r="93" spans="1:169" s="82" customFormat="1" x14ac:dyDescent="0.25">
      <c r="A93" s="25" t="s">
        <v>203</v>
      </c>
      <c r="B93" s="885"/>
      <c r="C93" s="3"/>
      <c r="D93" s="865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</row>
    <row r="94" spans="1:169" s="82" customFormat="1" x14ac:dyDescent="0.25">
      <c r="A94" s="27" t="s">
        <v>123</v>
      </c>
      <c r="B94" s="885"/>
      <c r="C94" s="3">
        <f>C95/2.7</f>
        <v>4444.4444444444443</v>
      </c>
      <c r="D94" s="865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</row>
    <row r="95" spans="1:169" s="82" customFormat="1" x14ac:dyDescent="0.25">
      <c r="A95" s="27" t="s">
        <v>327</v>
      </c>
      <c r="B95" s="882"/>
      <c r="C95" s="3">
        <v>12000</v>
      </c>
      <c r="D95" s="866"/>
      <c r="E95" s="30"/>
      <c r="F95" s="30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</row>
    <row r="96" spans="1:169" s="82" customFormat="1" x14ac:dyDescent="0.25">
      <c r="A96" s="28" t="s">
        <v>121</v>
      </c>
      <c r="B96" s="885"/>
      <c r="C96" s="3">
        <f>C97/8.5</f>
        <v>17637.647058823528</v>
      </c>
      <c r="D96" s="865"/>
      <c r="E96" s="57"/>
      <c r="F96" s="57"/>
      <c r="G96" s="689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</row>
    <row r="97" spans="1:169" s="82" customFormat="1" x14ac:dyDescent="0.25">
      <c r="A97" s="55" t="s">
        <v>160</v>
      </c>
      <c r="B97" s="885"/>
      <c r="C97" s="3">
        <v>149920</v>
      </c>
      <c r="D97" s="865"/>
      <c r="E97" s="57"/>
      <c r="F97" s="57"/>
      <c r="G97" s="720"/>
      <c r="H97" s="115"/>
      <c r="I97" s="142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</row>
    <row r="98" spans="1:169" s="82" customFormat="1" ht="30" x14ac:dyDescent="0.25">
      <c r="A98" s="28" t="s">
        <v>122</v>
      </c>
      <c r="B98" s="885"/>
      <c r="C98" s="3"/>
      <c r="D98" s="865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</row>
    <row r="99" spans="1:169" s="82" customFormat="1" x14ac:dyDescent="0.25">
      <c r="A99" s="384" t="s">
        <v>161</v>
      </c>
      <c r="B99" s="885"/>
      <c r="C99" s="22">
        <f>C94+ROUND(C97/3.9,0)+C98</f>
        <v>42885.444444444445</v>
      </c>
      <c r="D99" s="865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</row>
    <row r="100" spans="1:169" s="721" customFormat="1" thickBot="1" x14ac:dyDescent="0.25">
      <c r="A100" s="565" t="s">
        <v>10</v>
      </c>
      <c r="B100" s="893"/>
      <c r="C100" s="852"/>
      <c r="D100" s="876"/>
      <c r="E100" s="852"/>
      <c r="F100" s="852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</row>
  </sheetData>
  <mergeCells count="7">
    <mergeCell ref="G8:H8"/>
    <mergeCell ref="A2:F3"/>
    <mergeCell ref="B4:B6"/>
    <mergeCell ref="D4:D6"/>
    <mergeCell ref="E4:E6"/>
    <mergeCell ref="C4:C6"/>
    <mergeCell ref="F4:F6"/>
  </mergeCells>
  <pageMargins left="0.39370078740157483" right="0" top="0.19685039370078741" bottom="0.19685039370078741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5" zoomScaleNormal="85" zoomScaleSheetLayoutView="9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B20" sqref="B20"/>
    </sheetView>
  </sheetViews>
  <sheetFormatPr defaultColWidth="11.42578125" defaultRowHeight="15" x14ac:dyDescent="0.25"/>
  <cols>
    <col min="1" max="1" width="46.140625" style="115" customWidth="1"/>
    <col min="2" max="2" width="10.85546875" style="115" customWidth="1"/>
    <col min="3" max="3" width="15.5703125" style="115" customWidth="1"/>
    <col min="4" max="4" width="10.85546875" style="115" customWidth="1"/>
    <col min="5" max="5" width="10.28515625" style="115" customWidth="1"/>
    <col min="6" max="6" width="11.42578125" style="115" customWidth="1"/>
    <col min="7" max="16384" width="11.42578125" style="115"/>
  </cols>
  <sheetData>
    <row r="1" spans="1:7" s="80" customFormat="1" ht="10.5" customHeight="1" x14ac:dyDescent="0.25">
      <c r="D1" s="7"/>
      <c r="E1" s="143"/>
    </row>
    <row r="2" spans="1:7" s="80" customFormat="1" ht="17.25" customHeight="1" x14ac:dyDescent="0.25">
      <c r="A2" s="925" t="s">
        <v>336</v>
      </c>
      <c r="B2" s="925"/>
      <c r="C2" s="925"/>
      <c r="D2" s="925"/>
      <c r="E2" s="925"/>
      <c r="F2" s="925"/>
    </row>
    <row r="3" spans="1:7" ht="16.5" customHeight="1" thickBot="1" x14ac:dyDescent="0.3">
      <c r="A3" s="934"/>
      <c r="B3" s="934"/>
      <c r="C3" s="934"/>
      <c r="D3" s="934"/>
      <c r="E3" s="934"/>
      <c r="F3" s="934"/>
    </row>
    <row r="4" spans="1:7" ht="29.2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7" ht="15" customHeight="1" x14ac:dyDescent="0.3">
      <c r="A5" s="9"/>
      <c r="B5" s="917"/>
      <c r="C5" s="944"/>
      <c r="D5" s="923"/>
      <c r="E5" s="917"/>
      <c r="F5" s="920"/>
    </row>
    <row r="6" spans="1:7" ht="49.5" customHeight="1" thickBot="1" x14ac:dyDescent="0.3">
      <c r="A6" s="10" t="s">
        <v>3</v>
      </c>
      <c r="B6" s="918"/>
      <c r="C6" s="945"/>
      <c r="D6" s="924"/>
      <c r="E6" s="918"/>
      <c r="F6" s="921"/>
    </row>
    <row r="7" spans="1:7" ht="15.75" thickBot="1" x14ac:dyDescent="0.3">
      <c r="A7" s="12">
        <v>1</v>
      </c>
      <c r="B7" s="13">
        <v>2</v>
      </c>
      <c r="C7" s="13">
        <v>3</v>
      </c>
      <c r="D7" s="13">
        <v>6</v>
      </c>
      <c r="E7" s="12">
        <v>7</v>
      </c>
      <c r="F7" s="13"/>
    </row>
    <row r="8" spans="1:7" ht="22.5" customHeight="1" x14ac:dyDescent="0.25">
      <c r="A8" s="144" t="s">
        <v>192</v>
      </c>
      <c r="B8" s="144"/>
      <c r="C8" s="144"/>
      <c r="D8" s="107"/>
      <c r="E8" s="107"/>
      <c r="F8" s="145"/>
    </row>
    <row r="9" spans="1:7" x14ac:dyDescent="0.25">
      <c r="A9" s="83" t="s">
        <v>4</v>
      </c>
      <c r="B9" s="83"/>
      <c r="C9" s="83"/>
      <c r="D9" s="146"/>
      <c r="E9" s="146"/>
      <c r="F9" s="120"/>
    </row>
    <row r="10" spans="1:7" x14ac:dyDescent="0.25">
      <c r="A10" s="71" t="s">
        <v>21</v>
      </c>
      <c r="B10" s="120">
        <v>340</v>
      </c>
      <c r="C10" s="120">
        <v>330</v>
      </c>
      <c r="D10" s="134">
        <v>10</v>
      </c>
      <c r="E10" s="120">
        <f>ROUND(F10/B10,0)</f>
        <v>10</v>
      </c>
      <c r="F10" s="3">
        <f>ROUND(C10*D10,0)</f>
        <v>3300</v>
      </c>
      <c r="G10" s="147"/>
    </row>
    <row r="11" spans="1:7" x14ac:dyDescent="0.25">
      <c r="A11" s="71" t="s">
        <v>11</v>
      </c>
      <c r="B11" s="120">
        <v>340</v>
      </c>
      <c r="C11" s="120">
        <v>130</v>
      </c>
      <c r="D11" s="134">
        <v>10</v>
      </c>
      <c r="E11" s="120">
        <f>ROUND(F11/B11,0)</f>
        <v>4</v>
      </c>
      <c r="F11" s="3">
        <f>ROUND(C11*D11,0)</f>
        <v>1300</v>
      </c>
    </row>
    <row r="12" spans="1:7" x14ac:dyDescent="0.25">
      <c r="A12" s="71" t="s">
        <v>26</v>
      </c>
      <c r="B12" s="120">
        <v>320</v>
      </c>
      <c r="C12" s="120">
        <v>200</v>
      </c>
      <c r="D12" s="134">
        <v>9.5</v>
      </c>
      <c r="E12" s="120">
        <f>ROUND(F12/B12,0)</f>
        <v>6</v>
      </c>
      <c r="F12" s="3">
        <f>ROUND(C12*D12,0)</f>
        <v>1900</v>
      </c>
    </row>
    <row r="13" spans="1:7" x14ac:dyDescent="0.25">
      <c r="A13" s="71" t="s">
        <v>28</v>
      </c>
      <c r="B13" s="120">
        <v>300</v>
      </c>
      <c r="C13" s="120">
        <v>30</v>
      </c>
      <c r="D13" s="134">
        <v>8</v>
      </c>
      <c r="E13" s="120">
        <f>ROUND(F13/B13,0)</f>
        <v>1</v>
      </c>
      <c r="F13" s="3">
        <f>ROUND(C13*D13,0)</f>
        <v>240</v>
      </c>
    </row>
    <row r="14" spans="1:7" x14ac:dyDescent="0.25">
      <c r="A14" s="71" t="s">
        <v>23</v>
      </c>
      <c r="B14" s="120">
        <v>340</v>
      </c>
      <c r="C14" s="120">
        <v>60</v>
      </c>
      <c r="D14" s="134">
        <v>7.5</v>
      </c>
      <c r="E14" s="120">
        <f>ROUND(F14/B14,0)</f>
        <v>1</v>
      </c>
      <c r="F14" s="3">
        <f>ROUND(C14*D14,0)</f>
        <v>450</v>
      </c>
    </row>
    <row r="15" spans="1:7" s="58" customFormat="1" ht="14.25" x14ac:dyDescent="0.2">
      <c r="A15" s="66" t="s">
        <v>5</v>
      </c>
      <c r="B15" s="66"/>
      <c r="C15" s="89">
        <f t="shared" ref="C15" si="0">SUM(C10:C14)</f>
        <v>750</v>
      </c>
      <c r="D15" s="106">
        <f>F15/C15</f>
        <v>9.586666666666666</v>
      </c>
      <c r="E15" s="89">
        <f>SUM(E10:E14)</f>
        <v>22</v>
      </c>
      <c r="F15" s="89">
        <f>SUM(F10:F14)</f>
        <v>7190</v>
      </c>
      <c r="G15" s="133"/>
    </row>
    <row r="16" spans="1:7" s="24" customFormat="1" hidden="1" x14ac:dyDescent="0.25">
      <c r="A16" s="4" t="s">
        <v>219</v>
      </c>
      <c r="B16" s="5">
        <v>350</v>
      </c>
      <c r="C16" s="17"/>
      <c r="D16" s="18"/>
      <c r="E16" s="3"/>
      <c r="F16" s="17"/>
    </row>
    <row r="17" spans="1:8" s="24" customFormat="1" ht="14.25" hidden="1" x14ac:dyDescent="0.2">
      <c r="A17" s="19" t="s">
        <v>220</v>
      </c>
      <c r="B17" s="20"/>
      <c r="C17" s="23">
        <f t="shared" ref="C17" si="1">C15+C16</f>
        <v>750</v>
      </c>
      <c r="D17" s="21" t="e">
        <f>#REF!/#REF!</f>
        <v>#REF!</v>
      </c>
      <c r="E17" s="23">
        <f t="shared" ref="E17:F17" si="2">E15+E16</f>
        <v>22</v>
      </c>
      <c r="F17" s="23">
        <f t="shared" si="2"/>
        <v>7190</v>
      </c>
    </row>
    <row r="18" spans="1:8" s="58" customFormat="1" ht="14.25" customHeight="1" x14ac:dyDescent="0.25">
      <c r="A18" s="25" t="s">
        <v>227</v>
      </c>
      <c r="B18" s="25"/>
      <c r="C18" s="89"/>
      <c r="D18" s="89"/>
      <c r="E18" s="89"/>
      <c r="F18" s="68"/>
    </row>
    <row r="19" spans="1:8" s="58" customFormat="1" ht="15.75" customHeight="1" x14ac:dyDescent="0.25">
      <c r="A19" s="27" t="s">
        <v>123</v>
      </c>
      <c r="B19" s="59"/>
      <c r="C19" s="57">
        <f>SUM(C21,C22,C23,C24)+C20/2.7</f>
        <v>4400.3703703703704</v>
      </c>
      <c r="D19" s="63"/>
      <c r="E19" s="63"/>
      <c r="F19" s="68"/>
    </row>
    <row r="20" spans="1:8" s="58" customFormat="1" ht="15.75" customHeight="1" x14ac:dyDescent="0.25">
      <c r="A20" s="27" t="s">
        <v>327</v>
      </c>
      <c r="B20" s="30"/>
      <c r="C20" s="3">
        <v>1000</v>
      </c>
      <c r="D20" s="30"/>
      <c r="E20" s="30"/>
      <c r="F20" s="30"/>
    </row>
    <row r="21" spans="1:8" s="58" customFormat="1" ht="15.75" customHeight="1" x14ac:dyDescent="0.25">
      <c r="A21" s="60" t="s">
        <v>228</v>
      </c>
      <c r="B21" s="59"/>
      <c r="C21" s="57"/>
      <c r="D21" s="63"/>
      <c r="E21" s="63"/>
      <c r="F21" s="68"/>
    </row>
    <row r="22" spans="1:8" s="58" customFormat="1" ht="15.75" customHeight="1" x14ac:dyDescent="0.25">
      <c r="A22" s="60" t="s">
        <v>229</v>
      </c>
      <c r="B22" s="59"/>
      <c r="C22" s="57"/>
      <c r="D22" s="63"/>
      <c r="E22" s="63"/>
      <c r="F22" s="68"/>
    </row>
    <row r="23" spans="1:8" s="58" customFormat="1" ht="15.75" customHeight="1" x14ac:dyDescent="0.25">
      <c r="A23" s="60" t="s">
        <v>230</v>
      </c>
      <c r="B23" s="59"/>
      <c r="C23" s="57">
        <v>30</v>
      </c>
      <c r="D23" s="63"/>
      <c r="E23" s="63"/>
      <c r="F23" s="68"/>
    </row>
    <row r="24" spans="1:8" s="58" customFormat="1" ht="15.75" customHeight="1" x14ac:dyDescent="0.25">
      <c r="A24" s="27" t="s">
        <v>231</v>
      </c>
      <c r="B24" s="59"/>
      <c r="C24" s="57">
        <v>4000</v>
      </c>
      <c r="D24" s="63"/>
      <c r="E24" s="63"/>
      <c r="F24" s="68"/>
    </row>
    <row r="25" spans="1:8" s="58" customFormat="1" ht="49.5" customHeight="1" x14ac:dyDescent="0.25">
      <c r="A25" s="27" t="s">
        <v>326</v>
      </c>
      <c r="B25" s="59"/>
      <c r="C25" s="17">
        <v>201</v>
      </c>
      <c r="D25" s="57"/>
      <c r="E25" s="57"/>
      <c r="F25" s="57"/>
      <c r="G25" s="90"/>
    </row>
    <row r="26" spans="1:8" s="58" customFormat="1" ht="15.75" customHeight="1" x14ac:dyDescent="0.25">
      <c r="A26" s="28" t="s">
        <v>121</v>
      </c>
      <c r="B26" s="59"/>
      <c r="C26" s="57">
        <f t="shared" ref="C26" si="3">C27+C28</f>
        <v>4500</v>
      </c>
      <c r="D26" s="63"/>
      <c r="E26" s="63"/>
      <c r="F26" s="68"/>
    </row>
    <row r="27" spans="1:8" s="58" customFormat="1" ht="15.75" customHeight="1" x14ac:dyDescent="0.25">
      <c r="A27" s="28" t="s">
        <v>298</v>
      </c>
      <c r="B27" s="59"/>
      <c r="C27" s="57">
        <v>3500</v>
      </c>
      <c r="D27" s="63"/>
      <c r="E27" s="63"/>
      <c r="F27" s="68"/>
      <c r="G27" s="132"/>
      <c r="H27" s="132"/>
    </row>
    <row r="28" spans="1:8" s="58" customFormat="1" ht="15.75" customHeight="1" x14ac:dyDescent="0.25">
      <c r="A28" s="28" t="s">
        <v>300</v>
      </c>
      <c r="B28" s="59"/>
      <c r="C28" s="17">
        <f t="shared" ref="C28" si="4">C29/8.5</f>
        <v>1000</v>
      </c>
      <c r="D28" s="63"/>
      <c r="E28" s="63"/>
      <c r="F28" s="68"/>
      <c r="G28" s="78"/>
      <c r="H28" s="78"/>
    </row>
    <row r="29" spans="1:8" s="58" customFormat="1" ht="15.75" customHeight="1" x14ac:dyDescent="0.25">
      <c r="A29" s="55" t="s">
        <v>299</v>
      </c>
      <c r="B29" s="59"/>
      <c r="C29" s="57">
        <v>8500</v>
      </c>
      <c r="D29" s="63"/>
      <c r="E29" s="63"/>
      <c r="F29" s="68"/>
      <c r="G29" s="133"/>
      <c r="H29" s="133"/>
    </row>
    <row r="30" spans="1:8" s="58" customFormat="1" ht="15.75" customHeight="1" x14ac:dyDescent="0.25">
      <c r="A30" s="61" t="s">
        <v>232</v>
      </c>
      <c r="B30" s="62"/>
      <c r="C30" s="22">
        <f t="shared" ref="C30" si="5">C19+ROUND(C27*3.2,0)+C29/3.9</f>
        <v>17779.857549857552</v>
      </c>
      <c r="D30" s="63"/>
      <c r="E30" s="63"/>
      <c r="F30" s="68"/>
    </row>
    <row r="31" spans="1:8" s="58" customFormat="1" ht="15.75" customHeight="1" x14ac:dyDescent="0.25">
      <c r="A31" s="25" t="s">
        <v>163</v>
      </c>
      <c r="B31" s="26"/>
      <c r="C31" s="3"/>
      <c r="D31" s="63"/>
      <c r="E31" s="63"/>
      <c r="F31" s="68"/>
    </row>
    <row r="32" spans="1:8" s="58" customFormat="1" ht="15.75" customHeight="1" x14ac:dyDescent="0.25">
      <c r="A32" s="27" t="s">
        <v>123</v>
      </c>
      <c r="B32" s="26"/>
      <c r="C32" s="3">
        <f>SUM(C33,C34,C41,C47,C48,C49)</f>
        <v>3148</v>
      </c>
      <c r="D32" s="63"/>
      <c r="E32" s="63"/>
      <c r="F32" s="68"/>
    </row>
    <row r="33" spans="1:6" s="58" customFormat="1" ht="15.75" customHeight="1" x14ac:dyDescent="0.25">
      <c r="A33" s="27" t="s">
        <v>228</v>
      </c>
      <c r="B33" s="26"/>
      <c r="C33" s="3"/>
      <c r="D33" s="63"/>
      <c r="E33" s="63"/>
      <c r="F33" s="68"/>
    </row>
    <row r="34" spans="1:6" s="58" customFormat="1" ht="15.75" customHeight="1" x14ac:dyDescent="0.25">
      <c r="A34" s="60" t="s">
        <v>233</v>
      </c>
      <c r="B34" s="26"/>
      <c r="C34" s="3">
        <f t="shared" ref="C34" si="6">C35+C36+C37+C39</f>
        <v>748</v>
      </c>
      <c r="D34" s="63"/>
      <c r="E34" s="63"/>
      <c r="F34" s="68"/>
    </row>
    <row r="35" spans="1:6" s="58" customFormat="1" ht="19.5" customHeight="1" x14ac:dyDescent="0.25">
      <c r="A35" s="64" t="s">
        <v>234</v>
      </c>
      <c r="B35" s="26"/>
      <c r="C35" s="57">
        <v>370</v>
      </c>
      <c r="D35" s="63"/>
      <c r="E35" s="63"/>
      <c r="F35" s="68"/>
    </row>
    <row r="36" spans="1:6" s="58" customFormat="1" ht="15.75" customHeight="1" x14ac:dyDescent="0.25">
      <c r="A36" s="64" t="s">
        <v>235</v>
      </c>
      <c r="B36" s="26"/>
      <c r="C36" s="57">
        <v>111</v>
      </c>
      <c r="D36" s="63"/>
      <c r="E36" s="63"/>
      <c r="F36" s="68"/>
    </row>
    <row r="37" spans="1:6" s="58" customFormat="1" ht="30.75" customHeight="1" x14ac:dyDescent="0.25">
      <c r="A37" s="64" t="s">
        <v>236</v>
      </c>
      <c r="B37" s="26"/>
      <c r="C37" s="57">
        <v>45</v>
      </c>
      <c r="D37" s="63"/>
      <c r="E37" s="63"/>
      <c r="F37" s="68"/>
    </row>
    <row r="38" spans="1:6" s="58" customFormat="1" x14ac:dyDescent="0.25">
      <c r="A38" s="64" t="s">
        <v>237</v>
      </c>
      <c r="B38" s="26"/>
      <c r="C38" s="57">
        <v>4</v>
      </c>
      <c r="D38" s="63"/>
      <c r="E38" s="63"/>
      <c r="F38" s="68"/>
    </row>
    <row r="39" spans="1:6" s="58" customFormat="1" ht="30" x14ac:dyDescent="0.25">
      <c r="A39" s="64" t="s">
        <v>238</v>
      </c>
      <c r="B39" s="26"/>
      <c r="C39" s="57">
        <v>222</v>
      </c>
      <c r="D39" s="63"/>
      <c r="E39" s="63"/>
      <c r="F39" s="68"/>
    </row>
    <row r="40" spans="1:6" s="58" customFormat="1" x14ac:dyDescent="0.25">
      <c r="A40" s="64" t="s">
        <v>237</v>
      </c>
      <c r="B40" s="26"/>
      <c r="C40" s="91">
        <v>37</v>
      </c>
      <c r="D40" s="63"/>
      <c r="E40" s="63"/>
      <c r="F40" s="68"/>
    </row>
    <row r="41" spans="1:6" s="58" customFormat="1" ht="30" customHeight="1" x14ac:dyDescent="0.25">
      <c r="A41" s="60" t="s">
        <v>239</v>
      </c>
      <c r="B41" s="26"/>
      <c r="C41" s="3">
        <f t="shared" ref="C41" si="7">SUM(C42,C43,C45)</f>
        <v>2400</v>
      </c>
      <c r="D41" s="63"/>
      <c r="E41" s="63"/>
      <c r="F41" s="68"/>
    </row>
    <row r="42" spans="1:6" s="58" customFormat="1" ht="30" x14ac:dyDescent="0.25">
      <c r="A42" s="64" t="s">
        <v>240</v>
      </c>
      <c r="B42" s="26"/>
      <c r="C42" s="3">
        <v>200</v>
      </c>
      <c r="D42" s="63"/>
      <c r="E42" s="63"/>
      <c r="F42" s="68"/>
    </row>
    <row r="43" spans="1:6" s="58" customFormat="1" ht="45" x14ac:dyDescent="0.25">
      <c r="A43" s="64" t="s">
        <v>241</v>
      </c>
      <c r="B43" s="26"/>
      <c r="C43" s="53">
        <v>2000</v>
      </c>
      <c r="D43" s="63"/>
      <c r="E43" s="63"/>
      <c r="F43" s="68"/>
    </row>
    <row r="44" spans="1:6" s="58" customFormat="1" x14ac:dyDescent="0.25">
      <c r="A44" s="64" t="s">
        <v>237</v>
      </c>
      <c r="B44" s="26"/>
      <c r="C44" s="53">
        <v>500</v>
      </c>
      <c r="D44" s="63"/>
      <c r="E44" s="63"/>
      <c r="F44" s="68"/>
    </row>
    <row r="45" spans="1:6" s="58" customFormat="1" ht="45" x14ac:dyDescent="0.25">
      <c r="A45" s="64" t="s">
        <v>242</v>
      </c>
      <c r="B45" s="26"/>
      <c r="C45" s="53">
        <v>200</v>
      </c>
      <c r="D45" s="63"/>
      <c r="E45" s="63"/>
      <c r="F45" s="68"/>
    </row>
    <row r="46" spans="1:6" s="58" customFormat="1" x14ac:dyDescent="0.25">
      <c r="A46" s="64" t="s">
        <v>237</v>
      </c>
      <c r="B46" s="26"/>
      <c r="C46" s="53">
        <v>100</v>
      </c>
      <c r="D46" s="63"/>
      <c r="E46" s="63"/>
      <c r="F46" s="68"/>
    </row>
    <row r="47" spans="1:6" s="58" customFormat="1" ht="31.5" customHeight="1" x14ac:dyDescent="0.25">
      <c r="A47" s="60" t="s">
        <v>243</v>
      </c>
      <c r="B47" s="26"/>
      <c r="C47" s="3"/>
      <c r="D47" s="63"/>
      <c r="E47" s="63"/>
      <c r="F47" s="68"/>
    </row>
    <row r="48" spans="1:6" s="58" customFormat="1" ht="15.75" customHeight="1" x14ac:dyDescent="0.25">
      <c r="A48" s="60" t="s">
        <v>244</v>
      </c>
      <c r="B48" s="26"/>
      <c r="C48" s="3"/>
      <c r="D48" s="63"/>
      <c r="E48" s="63"/>
      <c r="F48" s="68"/>
    </row>
    <row r="49" spans="1:8" s="58" customFormat="1" ht="15.75" customHeight="1" x14ac:dyDescent="0.25">
      <c r="A49" s="27" t="s">
        <v>245</v>
      </c>
      <c r="B49" s="26"/>
      <c r="C49" s="3"/>
      <c r="D49" s="63"/>
      <c r="E49" s="63"/>
      <c r="F49" s="68"/>
    </row>
    <row r="50" spans="1:8" s="58" customFormat="1" x14ac:dyDescent="0.25">
      <c r="A50" s="28" t="s">
        <v>121</v>
      </c>
      <c r="B50" s="59"/>
      <c r="C50" s="57"/>
      <c r="D50" s="63"/>
      <c r="E50" s="63"/>
      <c r="F50" s="68"/>
    </row>
    <row r="51" spans="1:8" s="58" customFormat="1" x14ac:dyDescent="0.25">
      <c r="A51" s="55" t="s">
        <v>160</v>
      </c>
      <c r="B51" s="59"/>
      <c r="C51" s="91"/>
      <c r="D51" s="63"/>
      <c r="E51" s="63"/>
      <c r="F51" s="68"/>
    </row>
    <row r="52" spans="1:8" s="58" customFormat="1" ht="30" x14ac:dyDescent="0.25">
      <c r="A52" s="28" t="s">
        <v>122</v>
      </c>
      <c r="B52" s="26"/>
      <c r="C52" s="3">
        <v>1900</v>
      </c>
      <c r="D52" s="63"/>
      <c r="E52" s="63"/>
      <c r="F52" s="68"/>
    </row>
    <row r="53" spans="1:8" s="58" customFormat="1" ht="15.75" customHeight="1" x14ac:dyDescent="0.25">
      <c r="A53" s="28" t="s">
        <v>246</v>
      </c>
      <c r="B53" s="26"/>
      <c r="C53" s="3"/>
      <c r="D53" s="63"/>
      <c r="E53" s="63"/>
      <c r="F53" s="68"/>
    </row>
    <row r="54" spans="1:8" s="58" customFormat="1" x14ac:dyDescent="0.25">
      <c r="A54" s="65"/>
      <c r="B54" s="26"/>
      <c r="C54" s="3"/>
      <c r="D54" s="63"/>
      <c r="E54" s="63"/>
      <c r="F54" s="68"/>
    </row>
    <row r="55" spans="1:8" s="58" customFormat="1" x14ac:dyDescent="0.25">
      <c r="A55" s="66" t="s">
        <v>162</v>
      </c>
      <c r="B55" s="26"/>
      <c r="C55" s="22">
        <f>C32+ROUND(C50*3.2,0)+C52</f>
        <v>5048</v>
      </c>
      <c r="D55" s="63"/>
      <c r="E55" s="63"/>
      <c r="F55" s="68"/>
    </row>
    <row r="56" spans="1:8" s="58" customFormat="1" x14ac:dyDescent="0.25">
      <c r="A56" s="67" t="s">
        <v>161</v>
      </c>
      <c r="B56" s="26"/>
      <c r="C56" s="22">
        <f>SUM(C30,C55)</f>
        <v>22827.857549857552</v>
      </c>
      <c r="D56" s="63"/>
      <c r="E56" s="63"/>
      <c r="F56" s="68"/>
      <c r="H56" s="148"/>
    </row>
    <row r="57" spans="1:8" s="58" customFormat="1" ht="15.75" x14ac:dyDescent="0.25">
      <c r="A57" s="149" t="s">
        <v>7</v>
      </c>
      <c r="B57" s="26"/>
      <c r="C57" s="3"/>
      <c r="D57" s="63"/>
      <c r="E57" s="63"/>
      <c r="F57" s="68"/>
    </row>
    <row r="58" spans="1:8" s="58" customFormat="1" x14ac:dyDescent="0.25">
      <c r="A58" s="101" t="s">
        <v>145</v>
      </c>
      <c r="B58" s="26"/>
      <c r="C58" s="3"/>
      <c r="D58" s="63"/>
      <c r="E58" s="63"/>
      <c r="F58" s="68"/>
    </row>
    <row r="59" spans="1:8" s="58" customFormat="1" x14ac:dyDescent="0.25">
      <c r="A59" s="71" t="s">
        <v>21</v>
      </c>
      <c r="B59" s="120">
        <v>300</v>
      </c>
      <c r="C59" s="120">
        <v>495</v>
      </c>
      <c r="D59" s="134">
        <v>11</v>
      </c>
      <c r="E59" s="120">
        <f>ROUND(F59/B59,0)</f>
        <v>18</v>
      </c>
      <c r="F59" s="3">
        <f>ROUND(C59*D59,0)</f>
        <v>5445</v>
      </c>
      <c r="H59" s="133"/>
    </row>
    <row r="60" spans="1:8" s="58" customFormat="1" x14ac:dyDescent="0.25">
      <c r="A60" s="71" t="s">
        <v>11</v>
      </c>
      <c r="B60" s="120">
        <v>300</v>
      </c>
      <c r="C60" s="120">
        <v>80</v>
      </c>
      <c r="D60" s="134">
        <v>9</v>
      </c>
      <c r="E60" s="120">
        <f>ROUND(F60/B60,0)</f>
        <v>2</v>
      </c>
      <c r="F60" s="3">
        <f>ROUND(C60*D60,0)</f>
        <v>720</v>
      </c>
    </row>
    <row r="61" spans="1:8" s="58" customFormat="1" x14ac:dyDescent="0.25">
      <c r="A61" s="43" t="s">
        <v>9</v>
      </c>
      <c r="B61" s="54"/>
      <c r="C61" s="77">
        <f t="shared" ref="C61" si="8">C59+C60</f>
        <v>575</v>
      </c>
      <c r="D61" s="106">
        <f>F61/C61</f>
        <v>10.721739130434782</v>
      </c>
      <c r="E61" s="68">
        <f>E59+E60</f>
        <v>20</v>
      </c>
      <c r="F61" s="68">
        <f>F59+F60</f>
        <v>6165</v>
      </c>
      <c r="H61" s="148"/>
    </row>
    <row r="62" spans="1:8" s="58" customFormat="1" x14ac:dyDescent="0.25">
      <c r="A62" s="54" t="s">
        <v>77</v>
      </c>
      <c r="B62" s="54"/>
      <c r="C62" s="77"/>
      <c r="D62" s="106"/>
      <c r="E62" s="68"/>
      <c r="F62" s="68"/>
    </row>
    <row r="63" spans="1:8" s="58" customFormat="1" x14ac:dyDescent="0.25">
      <c r="A63" s="33" t="s">
        <v>37</v>
      </c>
      <c r="B63" s="120">
        <v>240</v>
      </c>
      <c r="C63" s="120">
        <v>15</v>
      </c>
      <c r="D63" s="134">
        <v>8</v>
      </c>
      <c r="E63" s="120">
        <f>ROUND(F63/B63,0)</f>
        <v>1</v>
      </c>
      <c r="F63" s="3">
        <f>ROUND(C63*D63,0)</f>
        <v>120</v>
      </c>
    </row>
    <row r="64" spans="1:8" s="58" customFormat="1" x14ac:dyDescent="0.25">
      <c r="A64" s="117" t="s">
        <v>147</v>
      </c>
      <c r="B64" s="150"/>
      <c r="C64" s="151">
        <f t="shared" ref="C64" si="9">C63</f>
        <v>15</v>
      </c>
      <c r="D64" s="122">
        <f t="shared" ref="D64:F64" si="10">D63</f>
        <v>8</v>
      </c>
      <c r="E64" s="151">
        <f t="shared" si="10"/>
        <v>1</v>
      </c>
      <c r="F64" s="151">
        <f t="shared" si="10"/>
        <v>120</v>
      </c>
    </row>
    <row r="65" spans="1:6" ht="19.5" customHeight="1" x14ac:dyDescent="0.25">
      <c r="A65" s="76" t="s">
        <v>118</v>
      </c>
      <c r="B65" s="150"/>
      <c r="C65" s="77">
        <f t="shared" ref="C65" si="11">C61+C64</f>
        <v>590</v>
      </c>
      <c r="D65" s="106">
        <f>F65/C65</f>
        <v>10.652542372881356</v>
      </c>
      <c r="E65" s="68">
        <f>E61+E64</f>
        <v>21</v>
      </c>
      <c r="F65" s="68">
        <f>F61+F64</f>
        <v>6285</v>
      </c>
    </row>
    <row r="66" spans="1:6" s="58" customFormat="1" ht="18" customHeight="1" x14ac:dyDescent="0.25">
      <c r="A66" s="152" t="s">
        <v>184</v>
      </c>
      <c r="B66" s="150"/>
      <c r="C66" s="59">
        <f t="shared" ref="C66" si="12">C67+C69</f>
        <v>1885</v>
      </c>
      <c r="D66" s="153"/>
      <c r="E66" s="153"/>
      <c r="F66" s="153"/>
    </row>
    <row r="67" spans="1:6" x14ac:dyDescent="0.25">
      <c r="A67" s="154" t="s">
        <v>179</v>
      </c>
      <c r="B67" s="150"/>
      <c r="C67" s="59">
        <f t="shared" ref="C67" si="13">C68</f>
        <v>1883</v>
      </c>
      <c r="D67" s="153"/>
      <c r="E67" s="120"/>
      <c r="F67" s="153"/>
    </row>
    <row r="68" spans="1:6" x14ac:dyDescent="0.25">
      <c r="A68" s="155" t="s">
        <v>180</v>
      </c>
      <c r="B68" s="150"/>
      <c r="C68" s="57">
        <v>1883</v>
      </c>
      <c r="D68" s="153"/>
      <c r="E68" s="120"/>
      <c r="F68" s="153"/>
    </row>
    <row r="69" spans="1:6" x14ac:dyDescent="0.25">
      <c r="A69" s="154" t="s">
        <v>181</v>
      </c>
      <c r="B69" s="150"/>
      <c r="C69" s="156">
        <f t="shared" ref="C69" si="14">C70+C71</f>
        <v>2</v>
      </c>
      <c r="D69" s="153"/>
      <c r="E69" s="120"/>
      <c r="F69" s="153"/>
    </row>
    <row r="70" spans="1:6" ht="30" x14ac:dyDescent="0.25">
      <c r="A70" s="155" t="s">
        <v>182</v>
      </c>
      <c r="B70" s="150"/>
      <c r="C70" s="157">
        <v>2</v>
      </c>
      <c r="D70" s="153"/>
      <c r="E70" s="153"/>
      <c r="F70" s="153"/>
    </row>
    <row r="71" spans="1:6" ht="18.75" customHeight="1" thickBot="1" x14ac:dyDescent="0.3">
      <c r="A71" s="158" t="s">
        <v>183</v>
      </c>
      <c r="B71" s="159"/>
      <c r="C71" s="750"/>
      <c r="D71" s="159"/>
      <c r="E71" s="159"/>
      <c r="F71" s="159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19685039370078741" bottom="0.19685039370078741" header="0" footer="0"/>
  <pageSetup paperSize="9" scale="8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38"/>
  <sheetViews>
    <sheetView zoomScale="90" zoomScaleNormal="90" zoomScaleSheetLayoutView="75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C26" sqref="C26"/>
    </sheetView>
  </sheetViews>
  <sheetFormatPr defaultColWidth="11.42578125" defaultRowHeight="15" x14ac:dyDescent="0.25"/>
  <cols>
    <col min="1" max="1" width="46.5703125" style="163" customWidth="1"/>
    <col min="2" max="2" width="9.28515625" style="198" customWidth="1"/>
    <col min="3" max="3" width="13.140625" style="163" customWidth="1"/>
    <col min="4" max="4" width="11.5703125" style="163" customWidth="1"/>
    <col min="5" max="5" width="8.42578125" style="163" customWidth="1"/>
    <col min="6" max="6" width="9.7109375" style="163" customWidth="1"/>
    <col min="7" max="16384" width="11.42578125" style="163"/>
  </cols>
  <sheetData>
    <row r="1" spans="1:6" s="160" customFormat="1" ht="12.75" customHeight="1" x14ac:dyDescent="0.25">
      <c r="B1" s="161"/>
      <c r="D1" s="80"/>
      <c r="E1" s="162"/>
      <c r="F1" s="80"/>
    </row>
    <row r="2" spans="1:6" s="160" customFormat="1" ht="15" customHeight="1" x14ac:dyDescent="0.25">
      <c r="A2" s="925" t="s">
        <v>336</v>
      </c>
      <c r="B2" s="925"/>
      <c r="C2" s="925"/>
      <c r="D2" s="925"/>
      <c r="E2" s="925"/>
      <c r="F2" s="925"/>
    </row>
    <row r="3" spans="1:6" ht="19.5" customHeight="1" thickBot="1" x14ac:dyDescent="0.3">
      <c r="A3" s="934"/>
      <c r="B3" s="934"/>
      <c r="C3" s="934"/>
      <c r="D3" s="934"/>
      <c r="E3" s="934"/>
      <c r="F3" s="934"/>
    </row>
    <row r="4" spans="1:6" ht="31.5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9.5" customHeight="1" x14ac:dyDescent="0.3">
      <c r="A5" s="9"/>
      <c r="B5" s="917"/>
      <c r="C5" s="944"/>
      <c r="D5" s="923"/>
      <c r="E5" s="917"/>
      <c r="F5" s="920"/>
    </row>
    <row r="6" spans="1:6" ht="38.2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3">
        <v>3</v>
      </c>
      <c r="D7" s="13">
        <v>4</v>
      </c>
      <c r="E7" s="12">
        <v>5</v>
      </c>
      <c r="F7" s="13">
        <v>6</v>
      </c>
    </row>
    <row r="8" spans="1:6" s="164" customFormat="1" ht="29.25" x14ac:dyDescent="0.25">
      <c r="A8" s="332" t="s">
        <v>191</v>
      </c>
      <c r="B8" s="333"/>
      <c r="C8" s="334"/>
      <c r="D8" s="323"/>
      <c r="E8" s="323"/>
      <c r="F8" s="323"/>
    </row>
    <row r="9" spans="1:6" x14ac:dyDescent="0.25">
      <c r="A9" s="165" t="s">
        <v>4</v>
      </c>
      <c r="B9" s="166"/>
      <c r="C9" s="167"/>
      <c r="D9" s="168"/>
      <c r="E9" s="168"/>
      <c r="F9" s="168"/>
    </row>
    <row r="10" spans="1:6" x14ac:dyDescent="0.25">
      <c r="A10" s="169" t="s">
        <v>21</v>
      </c>
      <c r="B10" s="170">
        <v>340</v>
      </c>
      <c r="C10" s="171">
        <v>790</v>
      </c>
      <c r="D10" s="172">
        <v>8.5</v>
      </c>
      <c r="E10" s="170">
        <f t="shared" ref="E10:E18" si="0">ROUND(F10/B10,0)</f>
        <v>20</v>
      </c>
      <c r="F10" s="3">
        <f t="shared" ref="F10:F18" si="1">ROUND(C10*D10,0)</f>
        <v>6715</v>
      </c>
    </row>
    <row r="11" spans="1:6" x14ac:dyDescent="0.25">
      <c r="A11" s="169" t="s">
        <v>57</v>
      </c>
      <c r="B11" s="170">
        <v>340</v>
      </c>
      <c r="C11" s="171">
        <v>334</v>
      </c>
      <c r="D11" s="172">
        <v>9</v>
      </c>
      <c r="E11" s="170">
        <f t="shared" si="0"/>
        <v>9</v>
      </c>
      <c r="F11" s="3">
        <f t="shared" si="1"/>
        <v>3006</v>
      </c>
    </row>
    <row r="12" spans="1:6" x14ac:dyDescent="0.25">
      <c r="A12" s="169" t="s">
        <v>11</v>
      </c>
      <c r="B12" s="170">
        <v>340</v>
      </c>
      <c r="C12" s="171">
        <v>700</v>
      </c>
      <c r="D12" s="172">
        <v>8.5</v>
      </c>
      <c r="E12" s="170">
        <f t="shared" si="0"/>
        <v>18</v>
      </c>
      <c r="F12" s="3">
        <f t="shared" si="1"/>
        <v>5950</v>
      </c>
    </row>
    <row r="13" spans="1:6" x14ac:dyDescent="0.25">
      <c r="A13" s="169" t="s">
        <v>58</v>
      </c>
      <c r="B13" s="170">
        <v>340</v>
      </c>
      <c r="C13" s="171">
        <v>265</v>
      </c>
      <c r="D13" s="172">
        <v>8.8000000000000007</v>
      </c>
      <c r="E13" s="170">
        <f t="shared" si="0"/>
        <v>7</v>
      </c>
      <c r="F13" s="3">
        <f t="shared" si="1"/>
        <v>2332</v>
      </c>
    </row>
    <row r="14" spans="1:6" s="115" customFormat="1" x14ac:dyDescent="0.25">
      <c r="A14" s="71" t="s">
        <v>27</v>
      </c>
      <c r="B14" s="170">
        <v>270</v>
      </c>
      <c r="C14" s="173">
        <v>370</v>
      </c>
      <c r="D14" s="174">
        <v>5.2</v>
      </c>
      <c r="E14" s="170">
        <f t="shared" si="0"/>
        <v>7</v>
      </c>
      <c r="F14" s="3">
        <f t="shared" si="1"/>
        <v>1924</v>
      </c>
    </row>
    <row r="15" spans="1:6" x14ac:dyDescent="0.25">
      <c r="A15" s="169" t="s">
        <v>23</v>
      </c>
      <c r="B15" s="170">
        <v>340</v>
      </c>
      <c r="C15" s="171">
        <v>220</v>
      </c>
      <c r="D15" s="172">
        <v>6</v>
      </c>
      <c r="E15" s="170">
        <f t="shared" si="0"/>
        <v>4</v>
      </c>
      <c r="F15" s="3">
        <f t="shared" si="1"/>
        <v>1320</v>
      </c>
    </row>
    <row r="16" spans="1:6" x14ac:dyDescent="0.25">
      <c r="A16" s="169" t="s">
        <v>28</v>
      </c>
      <c r="B16" s="170">
        <v>300</v>
      </c>
      <c r="C16" s="171">
        <v>120</v>
      </c>
      <c r="D16" s="172">
        <v>5.6</v>
      </c>
      <c r="E16" s="170">
        <f t="shared" si="0"/>
        <v>2</v>
      </c>
      <c r="F16" s="3">
        <f t="shared" si="1"/>
        <v>672</v>
      </c>
    </row>
    <row r="17" spans="1:8" x14ac:dyDescent="0.25">
      <c r="A17" s="169" t="s">
        <v>24</v>
      </c>
      <c r="B17" s="170">
        <v>340</v>
      </c>
      <c r="C17" s="175">
        <v>100</v>
      </c>
      <c r="D17" s="176">
        <v>7</v>
      </c>
      <c r="E17" s="170">
        <f t="shared" si="0"/>
        <v>2</v>
      </c>
      <c r="F17" s="3">
        <f t="shared" si="1"/>
        <v>700</v>
      </c>
    </row>
    <row r="18" spans="1:8" x14ac:dyDescent="0.25">
      <c r="A18" s="169" t="s">
        <v>26</v>
      </c>
      <c r="B18" s="170">
        <v>320</v>
      </c>
      <c r="C18" s="171">
        <v>330</v>
      </c>
      <c r="D18" s="172">
        <v>7.5</v>
      </c>
      <c r="E18" s="170">
        <f t="shared" si="0"/>
        <v>8</v>
      </c>
      <c r="F18" s="3">
        <f t="shared" si="1"/>
        <v>2475</v>
      </c>
    </row>
    <row r="19" spans="1:8" s="180" customFormat="1" x14ac:dyDescent="0.25">
      <c r="A19" s="177" t="s">
        <v>5</v>
      </c>
      <c r="B19" s="170"/>
      <c r="C19" s="178">
        <f>SUM(C10:C18)</f>
        <v>3229</v>
      </c>
      <c r="D19" s="179">
        <f>F19/C19</f>
        <v>7.7714462681944871</v>
      </c>
      <c r="E19" s="178">
        <f>SUM(E10:E18)</f>
        <v>77</v>
      </c>
      <c r="F19" s="178">
        <f>SUM(F10:F18)</f>
        <v>25094</v>
      </c>
    </row>
    <row r="20" spans="1:8" s="24" customFormat="1" x14ac:dyDescent="0.25">
      <c r="A20" s="4"/>
      <c r="B20" s="181"/>
      <c r="C20" s="17"/>
      <c r="D20" s="18"/>
      <c r="E20" s="3"/>
      <c r="F20" s="17"/>
    </row>
    <row r="21" spans="1:8" s="24" customFormat="1" ht="14.25" x14ac:dyDescent="0.2">
      <c r="A21" s="19"/>
      <c r="B21" s="182"/>
      <c r="C21" s="23"/>
      <c r="D21" s="179"/>
      <c r="E21" s="23"/>
      <c r="F21" s="23"/>
    </row>
    <row r="22" spans="1:8" s="58" customFormat="1" ht="21" customHeight="1" x14ac:dyDescent="0.25">
      <c r="A22" s="25" t="s">
        <v>227</v>
      </c>
      <c r="B22" s="25"/>
      <c r="C22" s="89"/>
      <c r="D22" s="89"/>
      <c r="E22" s="89"/>
      <c r="F22" s="68"/>
    </row>
    <row r="23" spans="1:8" s="58" customFormat="1" ht="15.75" customHeight="1" x14ac:dyDescent="0.25">
      <c r="A23" s="27" t="s">
        <v>123</v>
      </c>
      <c r="B23" s="59"/>
      <c r="C23" s="57">
        <f>SUM(C25,C26,C27,C28)+C24/2.7</f>
        <v>21898.518518518518</v>
      </c>
      <c r="D23" s="63"/>
      <c r="E23" s="63"/>
      <c r="F23" s="68"/>
    </row>
    <row r="24" spans="1:8" s="58" customFormat="1" ht="15.75" customHeight="1" x14ac:dyDescent="0.25">
      <c r="A24" s="27" t="s">
        <v>327</v>
      </c>
      <c r="B24" s="30"/>
      <c r="C24" s="3">
        <v>1400</v>
      </c>
      <c r="D24" s="30"/>
      <c r="E24" s="30"/>
      <c r="F24" s="30"/>
    </row>
    <row r="25" spans="1:8" s="58" customFormat="1" ht="15.75" customHeight="1" x14ac:dyDescent="0.25">
      <c r="A25" s="60" t="s">
        <v>228</v>
      </c>
      <c r="B25" s="59"/>
      <c r="C25" s="57"/>
      <c r="D25" s="63"/>
      <c r="E25" s="63"/>
      <c r="F25" s="68"/>
    </row>
    <row r="26" spans="1:8" s="58" customFormat="1" ht="15.75" customHeight="1" x14ac:dyDescent="0.25">
      <c r="A26" s="60" t="s">
        <v>229</v>
      </c>
      <c r="B26" s="59"/>
      <c r="C26" s="57">
        <v>1650</v>
      </c>
      <c r="D26" s="63"/>
      <c r="E26" s="63"/>
      <c r="F26" s="68"/>
    </row>
    <row r="27" spans="1:8" s="58" customFormat="1" ht="15.75" customHeight="1" x14ac:dyDescent="0.25">
      <c r="A27" s="60" t="s">
        <v>230</v>
      </c>
      <c r="B27" s="59"/>
      <c r="C27" s="57">
        <v>180</v>
      </c>
      <c r="D27" s="63"/>
      <c r="E27" s="63"/>
      <c r="F27" s="68"/>
    </row>
    <row r="28" spans="1:8" s="58" customFormat="1" ht="15.75" customHeight="1" x14ac:dyDescent="0.25">
      <c r="A28" s="27" t="s">
        <v>231</v>
      </c>
      <c r="B28" s="59"/>
      <c r="C28" s="57">
        <v>19550</v>
      </c>
      <c r="D28" s="63"/>
      <c r="E28" s="63"/>
      <c r="F28" s="68"/>
    </row>
    <row r="29" spans="1:8" s="58" customFormat="1" ht="42" customHeight="1" x14ac:dyDescent="0.25">
      <c r="A29" s="27" t="s">
        <v>326</v>
      </c>
      <c r="B29" s="59"/>
      <c r="C29" s="17">
        <v>1714</v>
      </c>
      <c r="D29" s="57"/>
      <c r="E29" s="57"/>
      <c r="F29" s="57"/>
      <c r="G29" s="90"/>
    </row>
    <row r="30" spans="1:8" x14ac:dyDescent="0.25">
      <c r="A30" s="28" t="s">
        <v>121</v>
      </c>
      <c r="B30" s="183"/>
      <c r="C30" s="3">
        <f>C31+C32</f>
        <v>23185.882352941175</v>
      </c>
      <c r="D30" s="184"/>
      <c r="E30" s="184"/>
      <c r="F30" s="184"/>
    </row>
    <row r="31" spans="1:8" x14ac:dyDescent="0.25">
      <c r="A31" s="28" t="s">
        <v>298</v>
      </c>
      <c r="B31" s="183"/>
      <c r="C31" s="17">
        <v>21000</v>
      </c>
      <c r="D31" s="184"/>
      <c r="E31" s="184"/>
      <c r="F31" s="184"/>
      <c r="G31" s="132"/>
      <c r="H31" s="132"/>
    </row>
    <row r="32" spans="1:8" x14ac:dyDescent="0.25">
      <c r="A32" s="28" t="s">
        <v>300</v>
      </c>
      <c r="B32" s="183"/>
      <c r="C32" s="17">
        <f>C33/8.5</f>
        <v>2185.8823529411766</v>
      </c>
      <c r="D32" s="184"/>
      <c r="E32" s="184"/>
      <c r="F32" s="184"/>
      <c r="G32" s="78"/>
      <c r="H32" s="78"/>
    </row>
    <row r="33" spans="1:8" x14ac:dyDescent="0.25">
      <c r="A33" s="55" t="s">
        <v>299</v>
      </c>
      <c r="B33" s="59"/>
      <c r="C33" s="57">
        <v>18580</v>
      </c>
      <c r="D33" s="184"/>
      <c r="E33" s="184"/>
      <c r="F33" s="184"/>
      <c r="G33" s="133"/>
      <c r="H33" s="133"/>
    </row>
    <row r="34" spans="1:8" x14ac:dyDescent="0.25">
      <c r="A34" s="61" t="s">
        <v>232</v>
      </c>
      <c r="B34" s="62"/>
      <c r="C34" s="22">
        <f>C23+ROUND(C31*3.2,0)+C33/3.9</f>
        <v>93862.621082621074</v>
      </c>
      <c r="D34" s="184"/>
      <c r="E34" s="184"/>
      <c r="F34" s="184"/>
    </row>
    <row r="35" spans="1:8" x14ac:dyDescent="0.25">
      <c r="A35" s="25" t="s">
        <v>163</v>
      </c>
      <c r="B35" s="26"/>
      <c r="C35" s="3"/>
      <c r="D35" s="184"/>
      <c r="E35" s="184"/>
      <c r="F35" s="184"/>
    </row>
    <row r="36" spans="1:8" x14ac:dyDescent="0.25">
      <c r="A36" s="27" t="s">
        <v>123</v>
      </c>
      <c r="B36" s="26"/>
      <c r="C36" s="3">
        <f>SUM(C37,C38,C45,C51,C52,C53)</f>
        <v>27878</v>
      </c>
      <c r="D36" s="184"/>
      <c r="E36" s="184"/>
      <c r="F36" s="184"/>
    </row>
    <row r="37" spans="1:8" x14ac:dyDescent="0.25">
      <c r="A37" s="27" t="s">
        <v>228</v>
      </c>
      <c r="B37" s="26"/>
      <c r="C37" s="3"/>
      <c r="D37" s="184"/>
      <c r="E37" s="184"/>
      <c r="F37" s="184"/>
    </row>
    <row r="38" spans="1:8" ht="30" x14ac:dyDescent="0.25">
      <c r="A38" s="60" t="s">
        <v>233</v>
      </c>
      <c r="B38" s="26"/>
      <c r="C38" s="3">
        <f>C39+C40+C41+C43</f>
        <v>5488</v>
      </c>
      <c r="D38" s="184"/>
      <c r="E38" s="184"/>
      <c r="F38" s="184"/>
    </row>
    <row r="39" spans="1:8" ht="30" x14ac:dyDescent="0.25">
      <c r="A39" s="64" t="s">
        <v>234</v>
      </c>
      <c r="B39" s="26"/>
      <c r="C39" s="53">
        <v>2905</v>
      </c>
      <c r="D39" s="184"/>
      <c r="E39" s="184"/>
      <c r="F39" s="184"/>
    </row>
    <row r="40" spans="1:8" ht="30" x14ac:dyDescent="0.25">
      <c r="A40" s="64" t="s">
        <v>235</v>
      </c>
      <c r="B40" s="26"/>
      <c r="C40" s="53">
        <v>872</v>
      </c>
      <c r="D40" s="184"/>
      <c r="E40" s="184"/>
      <c r="F40" s="184"/>
    </row>
    <row r="41" spans="1:8" ht="45" x14ac:dyDescent="0.25">
      <c r="A41" s="64" t="s">
        <v>236</v>
      </c>
      <c r="B41" s="26"/>
      <c r="C41" s="53">
        <v>1129</v>
      </c>
      <c r="D41" s="184"/>
      <c r="E41" s="184"/>
      <c r="F41" s="184"/>
    </row>
    <row r="42" spans="1:8" x14ac:dyDescent="0.25">
      <c r="A42" s="64" t="s">
        <v>237</v>
      </c>
      <c r="B42" s="26"/>
      <c r="C42" s="53">
        <v>102</v>
      </c>
      <c r="D42" s="184"/>
      <c r="E42" s="184"/>
      <c r="F42" s="184"/>
    </row>
    <row r="43" spans="1:8" ht="30" x14ac:dyDescent="0.25">
      <c r="A43" s="64" t="s">
        <v>238</v>
      </c>
      <c r="B43" s="26"/>
      <c r="C43" s="53">
        <v>582</v>
      </c>
      <c r="D43" s="184"/>
      <c r="E43" s="184"/>
      <c r="F43" s="184"/>
    </row>
    <row r="44" spans="1:8" x14ac:dyDescent="0.25">
      <c r="A44" s="64" t="s">
        <v>237</v>
      </c>
      <c r="B44" s="26"/>
      <c r="C44" s="53">
        <v>94</v>
      </c>
      <c r="D44" s="184"/>
      <c r="E44" s="184"/>
      <c r="F44" s="184"/>
    </row>
    <row r="45" spans="1:8" ht="30" x14ac:dyDescent="0.25">
      <c r="A45" s="60" t="s">
        <v>239</v>
      </c>
      <c r="B45" s="26"/>
      <c r="C45" s="3">
        <f>SUM(C46,C47,C49)</f>
        <v>22390</v>
      </c>
      <c r="D45" s="184"/>
      <c r="E45" s="184"/>
      <c r="F45" s="184"/>
    </row>
    <row r="46" spans="1:8" ht="30" x14ac:dyDescent="0.25">
      <c r="A46" s="64" t="s">
        <v>240</v>
      </c>
      <c r="B46" s="26"/>
      <c r="C46" s="3">
        <v>720</v>
      </c>
      <c r="D46" s="184"/>
      <c r="E46" s="184"/>
      <c r="F46" s="184"/>
    </row>
    <row r="47" spans="1:8" ht="45" x14ac:dyDescent="0.25">
      <c r="A47" s="64" t="s">
        <v>241</v>
      </c>
      <c r="B47" s="26"/>
      <c r="C47" s="53">
        <v>18350</v>
      </c>
      <c r="D47" s="184"/>
      <c r="E47" s="184"/>
      <c r="F47" s="184"/>
    </row>
    <row r="48" spans="1:8" x14ac:dyDescent="0.25">
      <c r="A48" s="64" t="s">
        <v>237</v>
      </c>
      <c r="B48" s="26"/>
      <c r="C48" s="53">
        <v>4300</v>
      </c>
      <c r="D48" s="184"/>
      <c r="E48" s="184"/>
      <c r="F48" s="184"/>
    </row>
    <row r="49" spans="1:7" ht="45" x14ac:dyDescent="0.25">
      <c r="A49" s="64" t="s">
        <v>242</v>
      </c>
      <c r="B49" s="26"/>
      <c r="C49" s="53">
        <v>3320</v>
      </c>
      <c r="D49" s="184"/>
      <c r="E49" s="184"/>
      <c r="F49" s="184"/>
    </row>
    <row r="50" spans="1:7" x14ac:dyDescent="0.25">
      <c r="A50" s="64" t="s">
        <v>237</v>
      </c>
      <c r="B50" s="26"/>
      <c r="C50" s="53">
        <v>1550</v>
      </c>
      <c r="D50" s="184"/>
      <c r="E50" s="184"/>
      <c r="F50" s="184"/>
    </row>
    <row r="51" spans="1:7" ht="45" x14ac:dyDescent="0.25">
      <c r="A51" s="60" t="s">
        <v>243</v>
      </c>
      <c r="B51" s="26"/>
      <c r="C51" s="3"/>
      <c r="D51" s="184"/>
      <c r="E51" s="184"/>
      <c r="F51" s="184"/>
    </row>
    <row r="52" spans="1:7" ht="30" x14ac:dyDescent="0.25">
      <c r="A52" s="60" t="s">
        <v>244</v>
      </c>
      <c r="B52" s="26"/>
      <c r="C52" s="3"/>
      <c r="D52" s="184"/>
      <c r="E52" s="184"/>
      <c r="F52" s="184"/>
    </row>
    <row r="53" spans="1:7" x14ac:dyDescent="0.25">
      <c r="A53" s="27" t="s">
        <v>245</v>
      </c>
      <c r="B53" s="26"/>
      <c r="C53" s="3"/>
      <c r="D53" s="184"/>
      <c r="E53" s="184"/>
      <c r="F53" s="184"/>
    </row>
    <row r="54" spans="1:7" x14ac:dyDescent="0.25">
      <c r="A54" s="28" t="s">
        <v>121</v>
      </c>
      <c r="B54" s="59"/>
      <c r="C54" s="57"/>
      <c r="D54" s="184"/>
      <c r="E54" s="184"/>
      <c r="F54" s="184"/>
    </row>
    <row r="55" spans="1:7" x14ac:dyDescent="0.25">
      <c r="A55" s="55" t="s">
        <v>160</v>
      </c>
      <c r="B55" s="59"/>
      <c r="C55" s="91"/>
      <c r="D55" s="184"/>
      <c r="E55" s="184"/>
      <c r="F55" s="184"/>
    </row>
    <row r="56" spans="1:7" ht="30" x14ac:dyDescent="0.25">
      <c r="A56" s="28" t="s">
        <v>122</v>
      </c>
      <c r="B56" s="183"/>
      <c r="C56" s="3">
        <v>10700</v>
      </c>
      <c r="D56" s="184"/>
      <c r="E56" s="184"/>
      <c r="F56" s="184"/>
    </row>
    <row r="57" spans="1:7" s="58" customFormat="1" ht="15.75" customHeight="1" x14ac:dyDescent="0.25">
      <c r="A57" s="185" t="s">
        <v>246</v>
      </c>
      <c r="B57" s="26"/>
      <c r="C57" s="3"/>
      <c r="D57" s="63"/>
      <c r="E57" s="63"/>
      <c r="F57" s="68"/>
      <c r="G57" s="119"/>
    </row>
    <row r="58" spans="1:7" s="58" customFormat="1" x14ac:dyDescent="0.25">
      <c r="A58" s="65"/>
      <c r="B58" s="26"/>
      <c r="C58" s="3"/>
      <c r="D58" s="63"/>
      <c r="E58" s="63"/>
      <c r="F58" s="68"/>
      <c r="G58" s="119"/>
    </row>
    <row r="59" spans="1:7" s="58" customFormat="1" x14ac:dyDescent="0.25">
      <c r="A59" s="66" t="s">
        <v>162</v>
      </c>
      <c r="B59" s="26"/>
      <c r="C59" s="22">
        <f>C36+ROUND(C54*3.2,0)+C56</f>
        <v>38578</v>
      </c>
      <c r="D59" s="63"/>
      <c r="E59" s="63"/>
      <c r="F59" s="68"/>
      <c r="G59" s="119"/>
    </row>
    <row r="60" spans="1:7" s="58" customFormat="1" ht="15" customHeight="1" x14ac:dyDescent="0.25">
      <c r="A60" s="67" t="s">
        <v>161</v>
      </c>
      <c r="B60" s="26"/>
      <c r="C60" s="22">
        <f>SUM(C34,C59)</f>
        <v>132440.62108262107</v>
      </c>
      <c r="D60" s="63"/>
      <c r="E60" s="63"/>
      <c r="F60" s="68"/>
    </row>
    <row r="61" spans="1:7" s="164" customFormat="1" x14ac:dyDescent="0.25">
      <c r="A61" s="186" t="s">
        <v>7</v>
      </c>
      <c r="B61" s="57"/>
      <c r="C61" s="187"/>
      <c r="D61" s="187"/>
      <c r="E61" s="187"/>
      <c r="F61" s="187"/>
    </row>
    <row r="62" spans="1:7" s="164" customFormat="1" x14ac:dyDescent="0.25">
      <c r="A62" s="101" t="s">
        <v>145</v>
      </c>
      <c r="B62" s="57"/>
      <c r="C62" s="187"/>
      <c r="D62" s="187"/>
      <c r="E62" s="187"/>
      <c r="F62" s="187"/>
    </row>
    <row r="63" spans="1:7" s="164" customFormat="1" x14ac:dyDescent="0.25">
      <c r="A63" s="32" t="s">
        <v>21</v>
      </c>
      <c r="B63" s="57">
        <v>300</v>
      </c>
      <c r="C63" s="188"/>
      <c r="D63" s="189">
        <v>11</v>
      </c>
      <c r="E63" s="170">
        <f>ROUND(F63/B63,0)</f>
        <v>0</v>
      </c>
      <c r="F63" s="3">
        <f>ROUND(C63*D63,0)</f>
        <v>0</v>
      </c>
    </row>
    <row r="64" spans="1:7" s="164" customFormat="1" x14ac:dyDescent="0.25">
      <c r="A64" s="32" t="s">
        <v>57</v>
      </c>
      <c r="B64" s="57">
        <v>300</v>
      </c>
      <c r="C64" s="188"/>
      <c r="D64" s="189">
        <v>11</v>
      </c>
      <c r="E64" s="57">
        <f>ROUND(F64/B64,0)</f>
        <v>0</v>
      </c>
      <c r="F64" s="3">
        <f>ROUND(C64*D64,0)</f>
        <v>0</v>
      </c>
    </row>
    <row r="65" spans="1:188" s="164" customFormat="1" x14ac:dyDescent="0.25">
      <c r="A65" s="32" t="s">
        <v>23</v>
      </c>
      <c r="B65" s="57">
        <v>300</v>
      </c>
      <c r="C65" s="188"/>
      <c r="D65" s="189">
        <v>6.1</v>
      </c>
      <c r="E65" s="57">
        <f>ROUND(F65/B65,0)</f>
        <v>0</v>
      </c>
      <c r="F65" s="3">
        <f>ROUND(C65*D65,0)</f>
        <v>0</v>
      </c>
    </row>
    <row r="66" spans="1:188" s="164" customFormat="1" x14ac:dyDescent="0.25">
      <c r="A66" s="32" t="s">
        <v>26</v>
      </c>
      <c r="B66" s="57">
        <v>300</v>
      </c>
      <c r="C66" s="190"/>
      <c r="D66" s="134">
        <v>10</v>
      </c>
      <c r="E66" s="57">
        <f>ROUND(F66/B66,0)</f>
        <v>0</v>
      </c>
      <c r="F66" s="3">
        <f>ROUND(C66*D66,0)</f>
        <v>0</v>
      </c>
    </row>
    <row r="67" spans="1:188" s="164" customFormat="1" x14ac:dyDescent="0.25">
      <c r="A67" s="43" t="s">
        <v>9</v>
      </c>
      <c r="B67" s="111"/>
      <c r="C67" s="191">
        <f>C63+C64+C65+C66</f>
        <v>0</v>
      </c>
      <c r="D67" s="179" t="e">
        <f>F67/C67</f>
        <v>#DIV/0!</v>
      </c>
      <c r="E67" s="191">
        <f>E63+E64+E65+E66</f>
        <v>0</v>
      </c>
      <c r="F67" s="89">
        <f>F63+F64+F65+F66</f>
        <v>0</v>
      </c>
    </row>
    <row r="68" spans="1:188" s="164" customFormat="1" x14ac:dyDescent="0.25">
      <c r="A68" s="54" t="s">
        <v>77</v>
      </c>
      <c r="B68" s="111"/>
      <c r="C68" s="191"/>
      <c r="D68" s="192"/>
      <c r="E68" s="191"/>
      <c r="F68" s="191"/>
    </row>
    <row r="69" spans="1:188" s="164" customFormat="1" x14ac:dyDescent="0.25">
      <c r="A69" s="33" t="s">
        <v>21</v>
      </c>
      <c r="B69" s="57">
        <v>240</v>
      </c>
      <c r="C69" s="188">
        <v>841</v>
      </c>
      <c r="D69" s="189">
        <v>8</v>
      </c>
      <c r="E69" s="57">
        <f>ROUND(F69/B69,0)</f>
        <v>28</v>
      </c>
      <c r="F69" s="3">
        <f>ROUND(C69*D69,0)</f>
        <v>6728</v>
      </c>
    </row>
    <row r="70" spans="1:188" s="164" customFormat="1" x14ac:dyDescent="0.25">
      <c r="A70" s="33" t="s">
        <v>26</v>
      </c>
      <c r="B70" s="57">
        <v>240</v>
      </c>
      <c r="C70" s="188">
        <v>150</v>
      </c>
      <c r="D70" s="759">
        <v>8</v>
      </c>
      <c r="E70" s="57">
        <f>ROUND(F70/B70,0)</f>
        <v>5</v>
      </c>
      <c r="F70" s="3">
        <f>ROUND(C70*D70,0)</f>
        <v>1200</v>
      </c>
    </row>
    <row r="71" spans="1:188" s="164" customFormat="1" x14ac:dyDescent="0.25">
      <c r="A71" s="117" t="s">
        <v>147</v>
      </c>
      <c r="B71" s="57"/>
      <c r="C71" s="760">
        <f>C69+C70</f>
        <v>991</v>
      </c>
      <c r="D71" s="192">
        <f t="shared" ref="D71" si="2">D69</f>
        <v>8</v>
      </c>
      <c r="E71" s="760">
        <f t="shared" ref="E71:F71" si="3">E69+E70</f>
        <v>33</v>
      </c>
      <c r="F71" s="760">
        <f t="shared" si="3"/>
        <v>7928</v>
      </c>
    </row>
    <row r="72" spans="1:188" ht="19.5" customHeight="1" x14ac:dyDescent="0.25">
      <c r="A72" s="36" t="s">
        <v>118</v>
      </c>
      <c r="B72" s="193"/>
      <c r="C72" s="187">
        <f>C67+C71</f>
        <v>991</v>
      </c>
      <c r="D72" s="179">
        <f>F72/C72</f>
        <v>8</v>
      </c>
      <c r="E72" s="187">
        <f>E67+E71</f>
        <v>33</v>
      </c>
      <c r="F72" s="187">
        <f>F67+F71</f>
        <v>7928</v>
      </c>
    </row>
    <row r="73" spans="1:188" ht="18.75" customHeight="1" x14ac:dyDescent="0.25">
      <c r="A73" s="36" t="s">
        <v>184</v>
      </c>
      <c r="B73" s="121"/>
      <c r="C73" s="194">
        <f>C74+C76</f>
        <v>3810</v>
      </c>
      <c r="D73" s="120"/>
      <c r="E73" s="57"/>
      <c r="F73" s="120"/>
    </row>
    <row r="74" spans="1:188" s="115" customFormat="1" x14ac:dyDescent="0.25">
      <c r="A74" s="154" t="s">
        <v>179</v>
      </c>
      <c r="B74" s="195"/>
      <c r="C74" s="153">
        <f>C75</f>
        <v>3800</v>
      </c>
      <c r="D74" s="153"/>
      <c r="E74" s="153"/>
      <c r="F74" s="153"/>
    </row>
    <row r="75" spans="1:188" s="115" customFormat="1" x14ac:dyDescent="0.25">
      <c r="A75" s="155" t="s">
        <v>180</v>
      </c>
      <c r="B75" s="195"/>
      <c r="C75" s="153">
        <v>3800</v>
      </c>
      <c r="D75" s="153"/>
      <c r="E75" s="153"/>
      <c r="F75" s="153"/>
    </row>
    <row r="76" spans="1:188" s="115" customFormat="1" x14ac:dyDescent="0.25">
      <c r="A76" s="154" t="s">
        <v>181</v>
      </c>
      <c r="B76" s="195"/>
      <c r="C76" s="196">
        <f>C77+C78</f>
        <v>10</v>
      </c>
      <c r="D76" s="153"/>
      <c r="E76" s="153"/>
      <c r="F76" s="153"/>
    </row>
    <row r="77" spans="1:188" s="115" customFormat="1" ht="30" x14ac:dyDescent="0.25">
      <c r="A77" s="155" t="s">
        <v>182</v>
      </c>
      <c r="B77" s="195"/>
      <c r="C77" s="153">
        <v>10</v>
      </c>
      <c r="D77" s="153"/>
      <c r="E77" s="153"/>
      <c r="F77" s="153"/>
    </row>
    <row r="78" spans="1:188" s="115" customFormat="1" ht="15.75" thickBot="1" x14ac:dyDescent="0.3">
      <c r="A78" s="158" t="s">
        <v>183</v>
      </c>
      <c r="B78" s="197"/>
      <c r="C78" s="159"/>
      <c r="D78" s="159"/>
      <c r="E78" s="159"/>
      <c r="F78" s="159"/>
    </row>
    <row r="79" spans="1:188" s="164" customFormat="1" ht="15.75" thickBot="1" x14ac:dyDescent="0.3">
      <c r="A79" s="139" t="s">
        <v>10</v>
      </c>
      <c r="B79" s="898"/>
      <c r="C79" s="899"/>
      <c r="D79" s="891"/>
      <c r="E79" s="891"/>
      <c r="F79" s="891"/>
    </row>
    <row r="80" spans="1:188" x14ac:dyDescent="0.25"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</row>
    <row r="81" spans="7:188" x14ac:dyDescent="0.25"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</row>
    <row r="82" spans="7:188" x14ac:dyDescent="0.25"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</row>
    <row r="83" spans="7:188" x14ac:dyDescent="0.25"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</row>
    <row r="84" spans="7:188" x14ac:dyDescent="0.25"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</row>
    <row r="85" spans="7:188" x14ac:dyDescent="0.25"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</row>
    <row r="86" spans="7:188" x14ac:dyDescent="0.25"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</row>
    <row r="87" spans="7:188" x14ac:dyDescent="0.25"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</row>
    <row r="88" spans="7:188" x14ac:dyDescent="0.25"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</row>
    <row r="89" spans="7:188" x14ac:dyDescent="0.25"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</row>
    <row r="90" spans="7:188" x14ac:dyDescent="0.25"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</row>
    <row r="91" spans="7:188" x14ac:dyDescent="0.25"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</row>
    <row r="92" spans="7:188" x14ac:dyDescent="0.25"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</row>
    <row r="93" spans="7:188" x14ac:dyDescent="0.25"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</row>
    <row r="94" spans="7:188" x14ac:dyDescent="0.25"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</row>
    <row r="95" spans="7:188" x14ac:dyDescent="0.25"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</row>
    <row r="96" spans="7:188" x14ac:dyDescent="0.25"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</row>
    <row r="97" spans="7:188" x14ac:dyDescent="0.25"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</row>
    <row r="98" spans="7:188" x14ac:dyDescent="0.25"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</row>
    <row r="99" spans="7:188" x14ac:dyDescent="0.25"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</row>
    <row r="100" spans="7:188" x14ac:dyDescent="0.25"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</row>
    <row r="101" spans="7:188" x14ac:dyDescent="0.25"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</row>
    <row r="102" spans="7:188" x14ac:dyDescent="0.25"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</row>
    <row r="103" spans="7:188" x14ac:dyDescent="0.25"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</row>
    <row r="104" spans="7:188" x14ac:dyDescent="0.25"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</row>
    <row r="105" spans="7:188" x14ac:dyDescent="0.25"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</row>
    <row r="106" spans="7:188" x14ac:dyDescent="0.25"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</row>
    <row r="107" spans="7:188" x14ac:dyDescent="0.25"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</row>
    <row r="108" spans="7:188" x14ac:dyDescent="0.25"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</row>
    <row r="109" spans="7:188" x14ac:dyDescent="0.25"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</row>
    <row r="110" spans="7:188" x14ac:dyDescent="0.25"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</row>
    <row r="111" spans="7:188" x14ac:dyDescent="0.25"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</row>
    <row r="112" spans="7:188" x14ac:dyDescent="0.25"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</row>
    <row r="113" spans="7:188" x14ac:dyDescent="0.25"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</row>
    <row r="114" spans="7:188" x14ac:dyDescent="0.25"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</row>
    <row r="115" spans="7:188" x14ac:dyDescent="0.25"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</row>
    <row r="116" spans="7:188" x14ac:dyDescent="0.25"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</row>
    <row r="117" spans="7:188" x14ac:dyDescent="0.25"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</row>
    <row r="118" spans="7:188" x14ac:dyDescent="0.25"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</row>
    <row r="119" spans="7:188" x14ac:dyDescent="0.25"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</row>
    <row r="120" spans="7:188" x14ac:dyDescent="0.25"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</row>
    <row r="121" spans="7:188" x14ac:dyDescent="0.25"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</row>
    <row r="122" spans="7:188" x14ac:dyDescent="0.25"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</row>
    <row r="123" spans="7:188" x14ac:dyDescent="0.25"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</row>
    <row r="124" spans="7:188" x14ac:dyDescent="0.25"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</row>
    <row r="125" spans="7:188" x14ac:dyDescent="0.25"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</row>
    <row r="126" spans="7:188" x14ac:dyDescent="0.25"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</row>
    <row r="127" spans="7:188" x14ac:dyDescent="0.25"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</row>
    <row r="128" spans="7:188" x14ac:dyDescent="0.25"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</row>
    <row r="129" spans="7:188" x14ac:dyDescent="0.25"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</row>
    <row r="130" spans="7:188" x14ac:dyDescent="0.25"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</row>
    <row r="131" spans="7:188" x14ac:dyDescent="0.25"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</row>
    <row r="132" spans="7:188" x14ac:dyDescent="0.25"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</row>
    <row r="133" spans="7:188" x14ac:dyDescent="0.25"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</row>
    <row r="134" spans="7:188" x14ac:dyDescent="0.25"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</row>
    <row r="135" spans="7:188" x14ac:dyDescent="0.25"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4"/>
    </row>
    <row r="136" spans="7:188" x14ac:dyDescent="0.25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</row>
    <row r="137" spans="7:188" x14ac:dyDescent="0.25"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</row>
    <row r="138" spans="7:188" x14ac:dyDescent="0.25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</row>
    <row r="139" spans="7:188" x14ac:dyDescent="0.25"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</row>
    <row r="140" spans="7:188" x14ac:dyDescent="0.25"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</row>
    <row r="141" spans="7:188" x14ac:dyDescent="0.25"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4"/>
      <c r="GE141" s="164"/>
      <c r="GF141" s="164"/>
    </row>
    <row r="142" spans="7:188" x14ac:dyDescent="0.25"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</row>
    <row r="143" spans="7:188" x14ac:dyDescent="0.25"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4"/>
      <c r="GD143" s="164"/>
      <c r="GE143" s="164"/>
      <c r="GF143" s="164"/>
    </row>
    <row r="144" spans="7:188" x14ac:dyDescent="0.25"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</row>
    <row r="145" spans="7:188" x14ac:dyDescent="0.25"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  <c r="EP145" s="164"/>
      <c r="EQ145" s="164"/>
      <c r="ER145" s="164"/>
      <c r="ES145" s="164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  <c r="GB145" s="164"/>
      <c r="GC145" s="164"/>
      <c r="GD145" s="164"/>
      <c r="GE145" s="164"/>
      <c r="GF145" s="164"/>
    </row>
    <row r="146" spans="7:188" x14ac:dyDescent="0.25"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</row>
    <row r="147" spans="7:188" x14ac:dyDescent="0.25"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  <c r="EI147" s="164"/>
      <c r="EJ147" s="164"/>
      <c r="EK147" s="164"/>
      <c r="EL147" s="164"/>
      <c r="EM147" s="164"/>
      <c r="EN147" s="164"/>
      <c r="EO147" s="164"/>
      <c r="EP147" s="164"/>
      <c r="EQ147" s="164"/>
      <c r="ER147" s="164"/>
      <c r="ES147" s="164"/>
      <c r="ET147" s="164"/>
      <c r="EU147" s="164"/>
      <c r="EV147" s="164"/>
      <c r="EW147" s="164"/>
      <c r="EX147" s="164"/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4"/>
      <c r="FK147" s="164"/>
      <c r="FL147" s="164"/>
      <c r="FM147" s="164"/>
      <c r="FN147" s="164"/>
      <c r="FO147" s="164"/>
      <c r="FP147" s="164"/>
      <c r="FQ147" s="164"/>
      <c r="FR147" s="164"/>
      <c r="FS147" s="164"/>
      <c r="FT147" s="164"/>
      <c r="FU147" s="164"/>
      <c r="FV147" s="164"/>
      <c r="FW147" s="164"/>
      <c r="FX147" s="164"/>
      <c r="FY147" s="164"/>
      <c r="FZ147" s="164"/>
      <c r="GA147" s="164"/>
      <c r="GB147" s="164"/>
      <c r="GC147" s="164"/>
      <c r="GD147" s="164"/>
      <c r="GE147" s="164"/>
      <c r="GF147" s="164"/>
    </row>
    <row r="148" spans="7:188" x14ac:dyDescent="0.25"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</row>
    <row r="149" spans="7:188" x14ac:dyDescent="0.25"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  <c r="FP149" s="164"/>
      <c r="FQ149" s="164"/>
      <c r="FR149" s="164"/>
      <c r="FS149" s="164"/>
      <c r="FT149" s="164"/>
      <c r="FU149" s="164"/>
      <c r="FV149" s="164"/>
      <c r="FW149" s="164"/>
      <c r="FX149" s="164"/>
      <c r="FY149" s="164"/>
      <c r="FZ149" s="164"/>
      <c r="GA149" s="164"/>
      <c r="GB149" s="164"/>
      <c r="GC149" s="164"/>
      <c r="GD149" s="164"/>
      <c r="GE149" s="164"/>
      <c r="GF149" s="164"/>
    </row>
    <row r="150" spans="7:188" x14ac:dyDescent="0.25"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</row>
    <row r="151" spans="7:188" x14ac:dyDescent="0.25"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  <c r="FP151" s="164"/>
      <c r="FQ151" s="164"/>
      <c r="FR151" s="164"/>
      <c r="FS151" s="164"/>
      <c r="FT151" s="164"/>
      <c r="FU151" s="164"/>
      <c r="FV151" s="164"/>
      <c r="FW151" s="164"/>
      <c r="FX151" s="164"/>
      <c r="FY151" s="164"/>
      <c r="FZ151" s="164"/>
      <c r="GA151" s="164"/>
      <c r="GB151" s="164"/>
      <c r="GC151" s="164"/>
      <c r="GD151" s="164"/>
      <c r="GE151" s="164"/>
      <c r="GF151" s="164"/>
    </row>
    <row r="152" spans="7:188" x14ac:dyDescent="0.25"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</row>
    <row r="153" spans="7:188" x14ac:dyDescent="0.25"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  <c r="FP153" s="164"/>
      <c r="FQ153" s="164"/>
      <c r="FR153" s="164"/>
      <c r="FS153" s="164"/>
      <c r="FT153" s="164"/>
      <c r="FU153" s="164"/>
      <c r="FV153" s="164"/>
      <c r="FW153" s="164"/>
      <c r="FX153" s="164"/>
      <c r="FY153" s="164"/>
      <c r="FZ153" s="164"/>
      <c r="GA153" s="164"/>
      <c r="GB153" s="164"/>
      <c r="GC153" s="164"/>
      <c r="GD153" s="164"/>
      <c r="GE153" s="164"/>
      <c r="GF153" s="164"/>
    </row>
    <row r="154" spans="7:188" x14ac:dyDescent="0.25"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</row>
    <row r="155" spans="7:188" x14ac:dyDescent="0.25"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  <c r="FP155" s="164"/>
      <c r="FQ155" s="164"/>
      <c r="FR155" s="164"/>
      <c r="FS155" s="164"/>
      <c r="FT155" s="164"/>
      <c r="FU155" s="164"/>
      <c r="FV155" s="164"/>
      <c r="FW155" s="164"/>
      <c r="FX155" s="164"/>
      <c r="FY155" s="164"/>
      <c r="FZ155" s="164"/>
      <c r="GA155" s="164"/>
      <c r="GB155" s="164"/>
      <c r="GC155" s="164"/>
      <c r="GD155" s="164"/>
      <c r="GE155" s="164"/>
      <c r="GF155" s="164"/>
    </row>
    <row r="156" spans="7:188" x14ac:dyDescent="0.25"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</row>
    <row r="157" spans="7:188" x14ac:dyDescent="0.25"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</row>
    <row r="158" spans="7:188" x14ac:dyDescent="0.25"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</row>
    <row r="159" spans="7:188" x14ac:dyDescent="0.25"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4"/>
      <c r="GC159" s="164"/>
      <c r="GD159" s="164"/>
      <c r="GE159" s="164"/>
      <c r="GF159" s="164"/>
    </row>
    <row r="160" spans="7:188" x14ac:dyDescent="0.25"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</row>
    <row r="161" spans="7:188" x14ac:dyDescent="0.25"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</row>
    <row r="162" spans="7:188" x14ac:dyDescent="0.25"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</row>
    <row r="163" spans="7:188" x14ac:dyDescent="0.25"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  <c r="GB163" s="164"/>
      <c r="GC163" s="164"/>
      <c r="GD163" s="164"/>
      <c r="GE163" s="164"/>
      <c r="GF163" s="164"/>
    </row>
    <row r="164" spans="7:188" x14ac:dyDescent="0.25"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</row>
    <row r="165" spans="7:188" x14ac:dyDescent="0.25"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  <c r="GD165" s="164"/>
      <c r="GE165" s="164"/>
      <c r="GF165" s="164"/>
    </row>
    <row r="166" spans="7:188" x14ac:dyDescent="0.25"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</row>
    <row r="167" spans="7:188" x14ac:dyDescent="0.25"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64"/>
      <c r="EA167" s="164"/>
      <c r="EB167" s="164"/>
      <c r="EC167" s="164"/>
      <c r="ED167" s="164"/>
      <c r="EE167" s="164"/>
      <c r="EF167" s="164"/>
      <c r="EG167" s="164"/>
      <c r="EH167" s="164"/>
      <c r="EI167" s="164"/>
      <c r="EJ167" s="164"/>
      <c r="EK167" s="164"/>
      <c r="EL167" s="164"/>
      <c r="EM167" s="164"/>
      <c r="EN167" s="164"/>
      <c r="EO167" s="164"/>
      <c r="EP167" s="164"/>
      <c r="EQ167" s="164"/>
      <c r="ER167" s="164"/>
      <c r="ES167" s="164"/>
      <c r="ET167" s="164"/>
      <c r="EU167" s="164"/>
      <c r="EV167" s="164"/>
      <c r="EW167" s="164"/>
      <c r="EX167" s="164"/>
      <c r="EY167" s="164"/>
      <c r="EZ167" s="164"/>
      <c r="FA167" s="164"/>
      <c r="FB167" s="164"/>
      <c r="FC167" s="164"/>
      <c r="FD167" s="164"/>
      <c r="FE167" s="164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  <c r="GB167" s="164"/>
      <c r="GC167" s="164"/>
      <c r="GD167" s="164"/>
      <c r="GE167" s="164"/>
      <c r="GF167" s="164"/>
    </row>
    <row r="168" spans="7:188" x14ac:dyDescent="0.25"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</row>
    <row r="169" spans="7:188" x14ac:dyDescent="0.25"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</row>
    <row r="170" spans="7:188" x14ac:dyDescent="0.25"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</row>
    <row r="171" spans="7:188" x14ac:dyDescent="0.25"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</row>
    <row r="172" spans="7:188" x14ac:dyDescent="0.25"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</row>
    <row r="173" spans="7:188" x14ac:dyDescent="0.25"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  <c r="GD173" s="164"/>
      <c r="GE173" s="164"/>
      <c r="GF173" s="164"/>
    </row>
    <row r="174" spans="7:188" x14ac:dyDescent="0.25"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</row>
    <row r="175" spans="7:188" x14ac:dyDescent="0.25"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</row>
    <row r="176" spans="7:188" x14ac:dyDescent="0.25"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</row>
    <row r="177" spans="7:188" x14ac:dyDescent="0.25"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4"/>
      <c r="ES177" s="164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  <c r="FP177" s="164"/>
      <c r="FQ177" s="164"/>
      <c r="FR177" s="164"/>
      <c r="FS177" s="164"/>
      <c r="FT177" s="164"/>
      <c r="FU177" s="164"/>
      <c r="FV177" s="164"/>
      <c r="FW177" s="164"/>
      <c r="FX177" s="164"/>
      <c r="FY177" s="164"/>
      <c r="FZ177" s="164"/>
      <c r="GA177" s="164"/>
      <c r="GB177" s="164"/>
      <c r="GC177" s="164"/>
      <c r="GD177" s="164"/>
      <c r="GE177" s="164"/>
      <c r="GF177" s="164"/>
    </row>
    <row r="178" spans="7:188" x14ac:dyDescent="0.25"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</row>
    <row r="179" spans="7:188" x14ac:dyDescent="0.25"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  <c r="GB179" s="164"/>
      <c r="GC179" s="164"/>
      <c r="GD179" s="164"/>
      <c r="GE179" s="164"/>
      <c r="GF179" s="164"/>
    </row>
    <row r="180" spans="7:188" x14ac:dyDescent="0.25"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</row>
    <row r="181" spans="7:188" x14ac:dyDescent="0.25"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  <c r="FP181" s="164"/>
      <c r="FQ181" s="164"/>
      <c r="FR181" s="164"/>
      <c r="FS181" s="164"/>
      <c r="FT181" s="164"/>
      <c r="FU181" s="164"/>
      <c r="FV181" s="164"/>
      <c r="FW181" s="164"/>
      <c r="FX181" s="164"/>
      <c r="FY181" s="164"/>
      <c r="FZ181" s="164"/>
      <c r="GA181" s="164"/>
      <c r="GB181" s="164"/>
      <c r="GC181" s="164"/>
      <c r="GD181" s="164"/>
      <c r="GE181" s="164"/>
      <c r="GF181" s="164"/>
    </row>
    <row r="182" spans="7:188" x14ac:dyDescent="0.25"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</row>
    <row r="183" spans="7:188" x14ac:dyDescent="0.25"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  <c r="FP183" s="164"/>
      <c r="FQ183" s="164"/>
      <c r="FR183" s="164"/>
      <c r="FS183" s="164"/>
      <c r="FT183" s="164"/>
      <c r="FU183" s="164"/>
      <c r="FV183" s="164"/>
      <c r="FW183" s="164"/>
      <c r="FX183" s="164"/>
      <c r="FY183" s="164"/>
      <c r="FZ183" s="164"/>
      <c r="GA183" s="164"/>
      <c r="GB183" s="164"/>
      <c r="GC183" s="164"/>
      <c r="GD183" s="164"/>
      <c r="GE183" s="164"/>
      <c r="GF183" s="164"/>
    </row>
    <row r="184" spans="7:188" x14ac:dyDescent="0.25"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</row>
    <row r="185" spans="7:188" x14ac:dyDescent="0.25"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  <c r="FP185" s="164"/>
      <c r="FQ185" s="164"/>
      <c r="FR185" s="164"/>
      <c r="FS185" s="164"/>
      <c r="FT185" s="164"/>
      <c r="FU185" s="164"/>
      <c r="FV185" s="164"/>
      <c r="FW185" s="164"/>
      <c r="FX185" s="164"/>
      <c r="FY185" s="164"/>
      <c r="FZ185" s="164"/>
      <c r="GA185" s="164"/>
      <c r="GB185" s="164"/>
      <c r="GC185" s="164"/>
      <c r="GD185" s="164"/>
      <c r="GE185" s="164"/>
      <c r="GF185" s="164"/>
    </row>
    <row r="186" spans="7:188" x14ac:dyDescent="0.25"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</row>
    <row r="187" spans="7:188" x14ac:dyDescent="0.25"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</row>
    <row r="188" spans="7:188" x14ac:dyDescent="0.25"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</row>
    <row r="189" spans="7:188" x14ac:dyDescent="0.25"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</row>
    <row r="190" spans="7:188" x14ac:dyDescent="0.25"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</row>
    <row r="191" spans="7:188" x14ac:dyDescent="0.25"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  <c r="GB191" s="164"/>
      <c r="GC191" s="164"/>
      <c r="GD191" s="164"/>
      <c r="GE191" s="164"/>
      <c r="GF191" s="164"/>
    </row>
    <row r="192" spans="7:188" x14ac:dyDescent="0.25"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</row>
    <row r="193" spans="7:188" x14ac:dyDescent="0.25"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  <c r="GB193" s="164"/>
      <c r="GC193" s="164"/>
      <c r="GD193" s="164"/>
      <c r="GE193" s="164"/>
      <c r="GF193" s="164"/>
    </row>
    <row r="194" spans="7:188" x14ac:dyDescent="0.25"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</row>
    <row r="195" spans="7:188" x14ac:dyDescent="0.25"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  <c r="GB195" s="164"/>
      <c r="GC195" s="164"/>
      <c r="GD195" s="164"/>
      <c r="GE195" s="164"/>
      <c r="GF195" s="164"/>
    </row>
    <row r="196" spans="7:188" x14ac:dyDescent="0.25"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</row>
    <row r="197" spans="7:188" x14ac:dyDescent="0.25"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</row>
    <row r="198" spans="7:188" x14ac:dyDescent="0.25"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</row>
    <row r="199" spans="7:188" x14ac:dyDescent="0.25"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</row>
    <row r="200" spans="7:188" x14ac:dyDescent="0.25"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</row>
    <row r="201" spans="7:188" x14ac:dyDescent="0.25"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</row>
    <row r="202" spans="7:188" x14ac:dyDescent="0.25"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</row>
    <row r="203" spans="7:188" x14ac:dyDescent="0.25"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</row>
    <row r="204" spans="7:188" x14ac:dyDescent="0.25"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</row>
    <row r="205" spans="7:188" x14ac:dyDescent="0.25"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</row>
    <row r="206" spans="7:188" x14ac:dyDescent="0.25"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</row>
    <row r="207" spans="7:188" x14ac:dyDescent="0.25"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</row>
    <row r="208" spans="7:188" x14ac:dyDescent="0.25"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</row>
    <row r="209" spans="7:188" x14ac:dyDescent="0.25"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4"/>
      <c r="ES209" s="164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  <c r="FP209" s="164"/>
      <c r="FQ209" s="164"/>
      <c r="FR209" s="164"/>
      <c r="FS209" s="164"/>
      <c r="FT209" s="164"/>
      <c r="FU209" s="164"/>
      <c r="FV209" s="164"/>
      <c r="FW209" s="164"/>
      <c r="FX209" s="164"/>
      <c r="FY209" s="164"/>
      <c r="FZ209" s="164"/>
      <c r="GA209" s="164"/>
      <c r="GB209" s="164"/>
      <c r="GC209" s="164"/>
      <c r="GD209" s="164"/>
      <c r="GE209" s="164"/>
      <c r="GF209" s="164"/>
    </row>
    <row r="210" spans="7:188" x14ac:dyDescent="0.25"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</row>
    <row r="211" spans="7:188" x14ac:dyDescent="0.25"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4"/>
      <c r="ES211" s="164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  <c r="FP211" s="164"/>
      <c r="FQ211" s="164"/>
      <c r="FR211" s="164"/>
      <c r="FS211" s="164"/>
      <c r="FT211" s="164"/>
      <c r="FU211" s="164"/>
      <c r="FV211" s="164"/>
      <c r="FW211" s="164"/>
      <c r="FX211" s="164"/>
      <c r="FY211" s="164"/>
      <c r="FZ211" s="164"/>
      <c r="GA211" s="164"/>
      <c r="GB211" s="164"/>
      <c r="GC211" s="164"/>
      <c r="GD211" s="164"/>
      <c r="GE211" s="164"/>
      <c r="GF211" s="164"/>
    </row>
    <row r="212" spans="7:188" x14ac:dyDescent="0.25"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</row>
    <row r="213" spans="7:188" x14ac:dyDescent="0.25"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4"/>
      <c r="ES213" s="164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  <c r="GD213" s="164"/>
      <c r="GE213" s="164"/>
      <c r="GF213" s="164"/>
    </row>
    <row r="214" spans="7:188" x14ac:dyDescent="0.25"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</row>
    <row r="215" spans="7:188" x14ac:dyDescent="0.25"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  <c r="ES215" s="164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  <c r="GD215" s="164"/>
      <c r="GE215" s="164"/>
      <c r="GF215" s="164"/>
    </row>
    <row r="216" spans="7:188" x14ac:dyDescent="0.25"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</row>
    <row r="217" spans="7:188" x14ac:dyDescent="0.25"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  <c r="GD217" s="164"/>
      <c r="GE217" s="164"/>
      <c r="GF217" s="164"/>
    </row>
    <row r="218" spans="7:188" x14ac:dyDescent="0.25"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</row>
    <row r="219" spans="7:188" x14ac:dyDescent="0.25"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4"/>
      <c r="ES219" s="164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  <c r="FP219" s="164"/>
      <c r="FQ219" s="164"/>
      <c r="FR219" s="164"/>
      <c r="FS219" s="164"/>
      <c r="FT219" s="164"/>
      <c r="FU219" s="164"/>
      <c r="FV219" s="164"/>
      <c r="FW219" s="164"/>
      <c r="FX219" s="164"/>
      <c r="FY219" s="164"/>
      <c r="FZ219" s="164"/>
      <c r="GA219" s="164"/>
      <c r="GB219" s="164"/>
      <c r="GC219" s="164"/>
      <c r="GD219" s="164"/>
      <c r="GE219" s="164"/>
      <c r="GF219" s="164"/>
    </row>
    <row r="220" spans="7:188" x14ac:dyDescent="0.25"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</row>
    <row r="221" spans="7:188" x14ac:dyDescent="0.25"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4"/>
      <c r="ES221" s="164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  <c r="FP221" s="164"/>
      <c r="FQ221" s="164"/>
      <c r="FR221" s="164"/>
      <c r="FS221" s="164"/>
      <c r="FT221" s="164"/>
      <c r="FU221" s="164"/>
      <c r="FV221" s="164"/>
      <c r="FW221" s="164"/>
      <c r="FX221" s="164"/>
      <c r="FY221" s="164"/>
      <c r="FZ221" s="164"/>
      <c r="GA221" s="164"/>
      <c r="GB221" s="164"/>
      <c r="GC221" s="164"/>
      <c r="GD221" s="164"/>
      <c r="GE221" s="164"/>
      <c r="GF221" s="164"/>
    </row>
    <row r="222" spans="7:188" x14ac:dyDescent="0.25"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</row>
    <row r="223" spans="7:188" x14ac:dyDescent="0.25"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4"/>
      <c r="EH223" s="164"/>
      <c r="EI223" s="164"/>
      <c r="EJ223" s="164"/>
      <c r="EK223" s="164"/>
      <c r="EL223" s="164"/>
      <c r="EM223" s="164"/>
      <c r="EN223" s="164"/>
      <c r="EO223" s="164"/>
      <c r="EP223" s="164"/>
      <c r="EQ223" s="164"/>
      <c r="ER223" s="164"/>
      <c r="ES223" s="164"/>
      <c r="ET223" s="164"/>
      <c r="EU223" s="164"/>
      <c r="EV223" s="164"/>
      <c r="EW223" s="164"/>
      <c r="EX223" s="164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4"/>
      <c r="FK223" s="164"/>
      <c r="FL223" s="164"/>
      <c r="FM223" s="164"/>
      <c r="FN223" s="164"/>
      <c r="FO223" s="164"/>
      <c r="FP223" s="164"/>
      <c r="FQ223" s="164"/>
      <c r="FR223" s="164"/>
      <c r="FS223" s="164"/>
      <c r="FT223" s="164"/>
      <c r="FU223" s="164"/>
      <c r="FV223" s="164"/>
      <c r="FW223" s="164"/>
      <c r="FX223" s="164"/>
      <c r="FY223" s="164"/>
      <c r="FZ223" s="164"/>
      <c r="GA223" s="164"/>
      <c r="GB223" s="164"/>
      <c r="GC223" s="164"/>
      <c r="GD223" s="164"/>
      <c r="GE223" s="164"/>
      <c r="GF223" s="164"/>
    </row>
    <row r="224" spans="7:188" x14ac:dyDescent="0.25"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</row>
    <row r="225" spans="7:188" x14ac:dyDescent="0.25"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4"/>
      <c r="DK225" s="164"/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4"/>
      <c r="DW225" s="164"/>
      <c r="DX225" s="164"/>
      <c r="DY225" s="164"/>
      <c r="DZ225" s="164"/>
      <c r="EA225" s="164"/>
      <c r="EB225" s="164"/>
      <c r="EC225" s="164"/>
      <c r="ED225" s="164"/>
      <c r="EE225" s="164"/>
      <c r="EF225" s="164"/>
      <c r="EG225" s="164"/>
      <c r="EH225" s="164"/>
      <c r="EI225" s="164"/>
      <c r="EJ225" s="164"/>
      <c r="EK225" s="164"/>
      <c r="EL225" s="164"/>
      <c r="EM225" s="164"/>
      <c r="EN225" s="164"/>
      <c r="EO225" s="164"/>
      <c r="EP225" s="164"/>
      <c r="EQ225" s="164"/>
      <c r="ER225" s="164"/>
      <c r="ES225" s="164"/>
      <c r="ET225" s="164"/>
      <c r="EU225" s="164"/>
      <c r="EV225" s="164"/>
      <c r="EW225" s="164"/>
      <c r="EX225" s="164"/>
      <c r="EY225" s="164"/>
      <c r="EZ225" s="164"/>
      <c r="FA225" s="164"/>
      <c r="FB225" s="164"/>
      <c r="FC225" s="164"/>
      <c r="FD225" s="164"/>
      <c r="FE225" s="164"/>
      <c r="FF225" s="164"/>
      <c r="FG225" s="164"/>
      <c r="FH225" s="164"/>
      <c r="FI225" s="164"/>
      <c r="FJ225" s="164"/>
      <c r="FK225" s="164"/>
      <c r="FL225" s="164"/>
      <c r="FM225" s="164"/>
      <c r="FN225" s="164"/>
      <c r="FO225" s="164"/>
      <c r="FP225" s="164"/>
      <c r="FQ225" s="164"/>
      <c r="FR225" s="164"/>
      <c r="FS225" s="164"/>
      <c r="FT225" s="164"/>
      <c r="FU225" s="164"/>
      <c r="FV225" s="164"/>
      <c r="FW225" s="164"/>
      <c r="FX225" s="164"/>
      <c r="FY225" s="164"/>
      <c r="FZ225" s="164"/>
      <c r="GA225" s="164"/>
      <c r="GB225" s="164"/>
      <c r="GC225" s="164"/>
      <c r="GD225" s="164"/>
      <c r="GE225" s="164"/>
      <c r="GF225" s="164"/>
    </row>
    <row r="226" spans="7:188" x14ac:dyDescent="0.25"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</row>
    <row r="227" spans="7:188" x14ac:dyDescent="0.25"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4"/>
      <c r="EH227" s="164"/>
      <c r="EI227" s="164"/>
      <c r="EJ227" s="164"/>
      <c r="EK227" s="164"/>
      <c r="EL227" s="164"/>
      <c r="EM227" s="164"/>
      <c r="EN227" s="164"/>
      <c r="EO227" s="164"/>
      <c r="EP227" s="164"/>
      <c r="EQ227" s="164"/>
      <c r="ER227" s="164"/>
      <c r="ES227" s="164"/>
      <c r="ET227" s="164"/>
      <c r="EU227" s="164"/>
      <c r="EV227" s="164"/>
      <c r="EW227" s="164"/>
      <c r="EX227" s="164"/>
      <c r="EY227" s="164"/>
      <c r="EZ227" s="164"/>
      <c r="FA227" s="164"/>
      <c r="FB227" s="164"/>
      <c r="FC227" s="164"/>
      <c r="FD227" s="164"/>
      <c r="FE227" s="164"/>
      <c r="FF227" s="164"/>
      <c r="FG227" s="164"/>
      <c r="FH227" s="164"/>
      <c r="FI227" s="164"/>
      <c r="FJ227" s="164"/>
      <c r="FK227" s="164"/>
      <c r="FL227" s="164"/>
      <c r="FM227" s="164"/>
      <c r="FN227" s="164"/>
      <c r="FO227" s="164"/>
      <c r="FP227" s="164"/>
      <c r="FQ227" s="164"/>
      <c r="FR227" s="164"/>
      <c r="FS227" s="164"/>
      <c r="FT227" s="164"/>
      <c r="FU227" s="164"/>
      <c r="FV227" s="164"/>
      <c r="FW227" s="164"/>
      <c r="FX227" s="164"/>
      <c r="FY227" s="164"/>
      <c r="FZ227" s="164"/>
      <c r="GA227" s="164"/>
      <c r="GB227" s="164"/>
      <c r="GC227" s="164"/>
      <c r="GD227" s="164"/>
      <c r="GE227" s="164"/>
      <c r="GF227" s="164"/>
    </row>
    <row r="228" spans="7:188" x14ac:dyDescent="0.25"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</row>
    <row r="229" spans="7:188" x14ac:dyDescent="0.25"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64"/>
      <c r="EA229" s="164"/>
      <c r="EB229" s="164"/>
      <c r="EC229" s="164"/>
      <c r="ED229" s="164"/>
      <c r="EE229" s="164"/>
      <c r="EF229" s="164"/>
      <c r="EG229" s="164"/>
      <c r="EH229" s="164"/>
      <c r="EI229" s="164"/>
      <c r="EJ229" s="164"/>
      <c r="EK229" s="164"/>
      <c r="EL229" s="164"/>
      <c r="EM229" s="164"/>
      <c r="EN229" s="164"/>
      <c r="EO229" s="164"/>
      <c r="EP229" s="164"/>
      <c r="EQ229" s="164"/>
      <c r="ER229" s="164"/>
      <c r="ES229" s="164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  <c r="FF229" s="164"/>
      <c r="FG229" s="164"/>
      <c r="FH229" s="164"/>
      <c r="FI229" s="164"/>
      <c r="FJ229" s="164"/>
      <c r="FK229" s="164"/>
      <c r="FL229" s="164"/>
      <c r="FM229" s="164"/>
      <c r="FN229" s="164"/>
      <c r="FO229" s="164"/>
      <c r="FP229" s="164"/>
      <c r="FQ229" s="164"/>
      <c r="FR229" s="164"/>
      <c r="FS229" s="164"/>
      <c r="FT229" s="164"/>
      <c r="FU229" s="164"/>
      <c r="FV229" s="164"/>
      <c r="FW229" s="164"/>
      <c r="FX229" s="164"/>
      <c r="FY229" s="164"/>
      <c r="FZ229" s="164"/>
      <c r="GA229" s="164"/>
      <c r="GB229" s="164"/>
      <c r="GC229" s="164"/>
      <c r="GD229" s="164"/>
      <c r="GE229" s="164"/>
      <c r="GF229" s="164"/>
    </row>
    <row r="230" spans="7:188" x14ac:dyDescent="0.25"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</row>
    <row r="231" spans="7:188" x14ac:dyDescent="0.25"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4"/>
      <c r="EH231" s="164"/>
      <c r="EI231" s="164"/>
      <c r="EJ231" s="164"/>
      <c r="EK231" s="164"/>
      <c r="EL231" s="164"/>
      <c r="EM231" s="164"/>
      <c r="EN231" s="164"/>
      <c r="EO231" s="164"/>
      <c r="EP231" s="164"/>
      <c r="EQ231" s="164"/>
      <c r="ER231" s="164"/>
      <c r="ES231" s="164"/>
      <c r="ET231" s="164"/>
      <c r="EU231" s="164"/>
      <c r="EV231" s="164"/>
      <c r="EW231" s="164"/>
      <c r="EX231" s="164"/>
      <c r="EY231" s="164"/>
      <c r="EZ231" s="164"/>
      <c r="FA231" s="164"/>
      <c r="FB231" s="164"/>
      <c r="FC231" s="164"/>
      <c r="FD231" s="164"/>
      <c r="FE231" s="164"/>
      <c r="FF231" s="164"/>
      <c r="FG231" s="164"/>
      <c r="FH231" s="164"/>
      <c r="FI231" s="164"/>
      <c r="FJ231" s="164"/>
      <c r="FK231" s="164"/>
      <c r="FL231" s="164"/>
      <c r="FM231" s="164"/>
      <c r="FN231" s="164"/>
      <c r="FO231" s="164"/>
      <c r="FP231" s="164"/>
      <c r="FQ231" s="164"/>
      <c r="FR231" s="164"/>
      <c r="FS231" s="164"/>
      <c r="FT231" s="164"/>
      <c r="FU231" s="164"/>
      <c r="FV231" s="164"/>
      <c r="FW231" s="164"/>
      <c r="FX231" s="164"/>
      <c r="FY231" s="164"/>
      <c r="FZ231" s="164"/>
      <c r="GA231" s="164"/>
      <c r="GB231" s="164"/>
      <c r="GC231" s="164"/>
      <c r="GD231" s="164"/>
      <c r="GE231" s="164"/>
      <c r="GF231" s="164"/>
    </row>
    <row r="232" spans="7:188" x14ac:dyDescent="0.25"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</row>
    <row r="233" spans="7:188" x14ac:dyDescent="0.25"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164"/>
      <c r="EI233" s="164"/>
      <c r="EJ233" s="164"/>
      <c r="EK233" s="164"/>
      <c r="EL233" s="164"/>
      <c r="EM233" s="164"/>
      <c r="EN233" s="164"/>
      <c r="EO233" s="164"/>
      <c r="EP233" s="164"/>
      <c r="EQ233" s="164"/>
      <c r="ER233" s="164"/>
      <c r="ES233" s="164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4"/>
      <c r="FK233" s="164"/>
      <c r="FL233" s="164"/>
      <c r="FM233" s="164"/>
      <c r="FN233" s="164"/>
      <c r="FO233" s="164"/>
      <c r="FP233" s="164"/>
      <c r="FQ233" s="164"/>
      <c r="FR233" s="164"/>
      <c r="FS233" s="164"/>
      <c r="FT233" s="164"/>
      <c r="FU233" s="164"/>
      <c r="FV233" s="164"/>
      <c r="FW233" s="164"/>
      <c r="FX233" s="164"/>
      <c r="FY233" s="164"/>
      <c r="FZ233" s="164"/>
      <c r="GA233" s="164"/>
      <c r="GB233" s="164"/>
      <c r="GC233" s="164"/>
      <c r="GD233" s="164"/>
      <c r="GE233" s="164"/>
      <c r="GF233" s="164"/>
    </row>
    <row r="234" spans="7:188" x14ac:dyDescent="0.25"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</row>
    <row r="235" spans="7:188" x14ac:dyDescent="0.25"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4"/>
      <c r="EL235" s="164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4"/>
      <c r="FA235" s="164"/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4"/>
      <c r="FO235" s="164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  <c r="GB235" s="164"/>
      <c r="GC235" s="164"/>
      <c r="GD235" s="164"/>
      <c r="GE235" s="164"/>
      <c r="GF235" s="164"/>
    </row>
    <row r="236" spans="7:188" x14ac:dyDescent="0.25"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</row>
    <row r="237" spans="7:188" x14ac:dyDescent="0.25"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4"/>
      <c r="FA237" s="164"/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4"/>
      <c r="FO237" s="164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  <c r="GB237" s="164"/>
      <c r="GC237" s="164"/>
      <c r="GD237" s="164"/>
      <c r="GE237" s="164"/>
      <c r="GF237" s="164"/>
    </row>
    <row r="238" spans="7:188" x14ac:dyDescent="0.25"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</row>
  </sheetData>
  <mergeCells count="6">
    <mergeCell ref="A2:F3"/>
    <mergeCell ref="B4:B6"/>
    <mergeCell ref="D4:D6"/>
    <mergeCell ref="E4:E6"/>
    <mergeCell ref="C4:C6"/>
    <mergeCell ref="F4:F6"/>
  </mergeCells>
  <pageMargins left="0.39370078740157483" right="0" top="0.35433070866141736" bottom="0.19685039370078741" header="0" footer="0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57"/>
  <sheetViews>
    <sheetView zoomScale="80" zoomScaleNormal="8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A12" sqref="A12"/>
    </sheetView>
  </sheetViews>
  <sheetFormatPr defaultColWidth="11.42578125" defaultRowHeight="15" x14ac:dyDescent="0.25"/>
  <cols>
    <col min="1" max="1" width="44.7109375" style="163" customWidth="1"/>
    <col min="2" max="2" width="10.28515625" style="163" customWidth="1"/>
    <col min="3" max="3" width="13.28515625" style="163" customWidth="1"/>
    <col min="4" max="4" width="10.85546875" style="163" customWidth="1"/>
    <col min="5" max="5" width="17.140625" style="163" customWidth="1"/>
    <col min="6" max="6" width="10.85546875" style="163" customWidth="1"/>
    <col min="7" max="10" width="11.42578125" style="163" customWidth="1"/>
    <col min="11" max="11" width="14.28515625" style="163" bestFit="1" customWidth="1"/>
    <col min="12" max="16384" width="11.42578125" style="163"/>
  </cols>
  <sheetData>
    <row r="1" spans="1:6" s="160" customFormat="1" ht="15" customHeight="1" x14ac:dyDescent="0.25">
      <c r="E1" s="199"/>
    </row>
    <row r="2" spans="1:6" s="160" customFormat="1" ht="31.5" customHeight="1" x14ac:dyDescent="0.25">
      <c r="A2" s="911" t="s">
        <v>337</v>
      </c>
      <c r="B2" s="912"/>
      <c r="C2" s="912"/>
      <c r="D2" s="912"/>
      <c r="E2" s="912"/>
      <c r="F2" s="912"/>
    </row>
    <row r="3" spans="1:6" ht="15.75" thickBot="1" x14ac:dyDescent="0.3">
      <c r="A3" s="946"/>
      <c r="B3" s="946"/>
      <c r="C3" s="946"/>
      <c r="D3" s="946"/>
      <c r="E3" s="946"/>
      <c r="F3" s="946"/>
    </row>
    <row r="4" spans="1:6" ht="33" customHeight="1" x14ac:dyDescent="0.3">
      <c r="A4" s="8" t="s">
        <v>187</v>
      </c>
      <c r="B4" s="916" t="s">
        <v>1</v>
      </c>
      <c r="C4" s="943" t="s">
        <v>294</v>
      </c>
      <c r="D4" s="922" t="s">
        <v>0</v>
      </c>
      <c r="E4" s="916" t="s">
        <v>2</v>
      </c>
      <c r="F4" s="919" t="s">
        <v>226</v>
      </c>
    </row>
    <row r="5" spans="1:6" ht="18.75" customHeight="1" x14ac:dyDescent="0.3">
      <c r="A5" s="9"/>
      <c r="B5" s="917"/>
      <c r="C5" s="944"/>
      <c r="D5" s="923"/>
      <c r="E5" s="917"/>
      <c r="F5" s="920"/>
    </row>
    <row r="6" spans="1:6" ht="51.75" customHeight="1" thickBot="1" x14ac:dyDescent="0.3">
      <c r="A6" s="10" t="s">
        <v>3</v>
      </c>
      <c r="B6" s="918"/>
      <c r="C6" s="945"/>
      <c r="D6" s="924"/>
      <c r="E6" s="918"/>
      <c r="F6" s="921"/>
    </row>
    <row r="7" spans="1:6" ht="15.75" thickBot="1" x14ac:dyDescent="0.3">
      <c r="A7" s="12">
        <v>1</v>
      </c>
      <c r="B7" s="13">
        <v>2</v>
      </c>
      <c r="C7" s="13">
        <v>3</v>
      </c>
      <c r="D7" s="13">
        <v>4</v>
      </c>
      <c r="E7" s="12">
        <v>5</v>
      </c>
      <c r="F7" s="13">
        <v>6</v>
      </c>
    </row>
    <row r="8" spans="1:6" ht="36" customHeight="1" x14ac:dyDescent="0.25">
      <c r="A8" s="331" t="s">
        <v>190</v>
      </c>
      <c r="B8" s="323"/>
      <c r="C8" s="323"/>
      <c r="D8" s="200"/>
      <c r="E8" s="200"/>
      <c r="F8" s="200"/>
    </row>
    <row r="9" spans="1:6" x14ac:dyDescent="0.25">
      <c r="A9" s="201" t="s">
        <v>4</v>
      </c>
      <c r="B9" s="202"/>
      <c r="C9" s="202"/>
      <c r="D9" s="57"/>
      <c r="E9" s="57"/>
      <c r="F9" s="57"/>
    </row>
    <row r="10" spans="1:6" x14ac:dyDescent="0.25">
      <c r="A10" s="85" t="s">
        <v>21</v>
      </c>
      <c r="B10" s="168">
        <v>340</v>
      </c>
      <c r="C10" s="57">
        <v>500</v>
      </c>
      <c r="D10" s="203">
        <v>9.5</v>
      </c>
      <c r="E10" s="121">
        <f t="shared" ref="E10:E19" si="0">ROUND(F10/B10,0)</f>
        <v>14</v>
      </c>
      <c r="F10" s="3">
        <f t="shared" ref="F10:F19" si="1">ROUND(C10*D10,0)</f>
        <v>4750</v>
      </c>
    </row>
    <row r="11" spans="1:6" x14ac:dyDescent="0.25">
      <c r="A11" s="85" t="s">
        <v>57</v>
      </c>
      <c r="B11" s="168">
        <v>340</v>
      </c>
      <c r="C11" s="57">
        <v>100</v>
      </c>
      <c r="D11" s="203">
        <v>10</v>
      </c>
      <c r="E11" s="121">
        <f t="shared" si="0"/>
        <v>3</v>
      </c>
      <c r="F11" s="3">
        <f t="shared" si="1"/>
        <v>1000</v>
      </c>
    </row>
    <row r="12" spans="1:6" x14ac:dyDescent="0.25">
      <c r="A12" s="85" t="s">
        <v>22</v>
      </c>
      <c r="B12" s="168">
        <v>340</v>
      </c>
      <c r="C12" s="57">
        <v>210</v>
      </c>
      <c r="D12" s="203">
        <v>9.5</v>
      </c>
      <c r="E12" s="121">
        <f t="shared" si="0"/>
        <v>6</v>
      </c>
      <c r="F12" s="3">
        <f t="shared" si="1"/>
        <v>1995</v>
      </c>
    </row>
    <row r="13" spans="1:6" x14ac:dyDescent="0.25">
      <c r="A13" s="85" t="s">
        <v>11</v>
      </c>
      <c r="B13" s="168">
        <v>340</v>
      </c>
      <c r="C13" s="57">
        <v>630</v>
      </c>
      <c r="D13" s="203">
        <v>9</v>
      </c>
      <c r="E13" s="121">
        <f t="shared" si="0"/>
        <v>17</v>
      </c>
      <c r="F13" s="3">
        <f t="shared" si="1"/>
        <v>5670</v>
      </c>
    </row>
    <row r="14" spans="1:6" x14ac:dyDescent="0.25">
      <c r="A14" s="85" t="s">
        <v>58</v>
      </c>
      <c r="B14" s="168">
        <v>340</v>
      </c>
      <c r="C14" s="57">
        <v>190</v>
      </c>
      <c r="D14" s="203">
        <v>11.5</v>
      </c>
      <c r="E14" s="121">
        <f t="shared" si="0"/>
        <v>6</v>
      </c>
      <c r="F14" s="3">
        <f t="shared" si="1"/>
        <v>2185</v>
      </c>
    </row>
    <row r="15" spans="1:6" x14ac:dyDescent="0.25">
      <c r="A15" s="85" t="s">
        <v>26</v>
      </c>
      <c r="B15" s="168">
        <v>320</v>
      </c>
      <c r="C15" s="57">
        <v>515</v>
      </c>
      <c r="D15" s="203">
        <v>9</v>
      </c>
      <c r="E15" s="121">
        <f t="shared" si="0"/>
        <v>14</v>
      </c>
      <c r="F15" s="3">
        <f t="shared" si="1"/>
        <v>4635</v>
      </c>
    </row>
    <row r="16" spans="1:6" x14ac:dyDescent="0.25">
      <c r="A16" s="85" t="s">
        <v>28</v>
      </c>
      <c r="B16" s="168">
        <v>300</v>
      </c>
      <c r="C16" s="57">
        <v>310</v>
      </c>
      <c r="D16" s="203">
        <v>6</v>
      </c>
      <c r="E16" s="121">
        <f t="shared" si="0"/>
        <v>6</v>
      </c>
      <c r="F16" s="3">
        <f t="shared" si="1"/>
        <v>1860</v>
      </c>
    </row>
    <row r="17" spans="1:11" x14ac:dyDescent="0.25">
      <c r="A17" s="85" t="s">
        <v>24</v>
      </c>
      <c r="B17" s="84">
        <v>340</v>
      </c>
      <c r="C17" s="57">
        <v>210</v>
      </c>
      <c r="D17" s="86">
        <v>7.7</v>
      </c>
      <c r="E17" s="121">
        <f t="shared" si="0"/>
        <v>5</v>
      </c>
      <c r="F17" s="3">
        <f t="shared" si="1"/>
        <v>1617</v>
      </c>
    </row>
    <row r="18" spans="1:11" x14ac:dyDescent="0.25">
      <c r="A18" s="85" t="s">
        <v>23</v>
      </c>
      <c r="B18" s="168">
        <v>340</v>
      </c>
      <c r="C18" s="57">
        <v>650</v>
      </c>
      <c r="D18" s="203">
        <v>6.1</v>
      </c>
      <c r="E18" s="121">
        <f t="shared" si="0"/>
        <v>12</v>
      </c>
      <c r="F18" s="3">
        <f t="shared" si="1"/>
        <v>3965</v>
      </c>
    </row>
    <row r="19" spans="1:11" x14ac:dyDescent="0.25">
      <c r="A19" s="46" t="s">
        <v>199</v>
      </c>
      <c r="B19" s="2">
        <v>330</v>
      </c>
      <c r="C19" s="57">
        <v>30</v>
      </c>
      <c r="D19" s="128">
        <v>10</v>
      </c>
      <c r="E19" s="121">
        <f t="shared" si="0"/>
        <v>1</v>
      </c>
      <c r="F19" s="3">
        <f t="shared" si="1"/>
        <v>300</v>
      </c>
    </row>
    <row r="20" spans="1:11" s="180" customFormat="1" ht="14.25" x14ac:dyDescent="0.2">
      <c r="A20" s="204" t="s">
        <v>5</v>
      </c>
      <c r="B20" s="205"/>
      <c r="C20" s="59">
        <f>SUM(C10:C19)</f>
        <v>3345</v>
      </c>
      <c r="D20" s="206">
        <f>F20/C20</f>
        <v>8.3638266068759339</v>
      </c>
      <c r="E20" s="207">
        <f>SUM(E10:E19)</f>
        <v>84</v>
      </c>
      <c r="F20" s="59">
        <f>SUM(F10:F19)</f>
        <v>27977</v>
      </c>
    </row>
    <row r="21" spans="1:11" s="24" customFormat="1" hidden="1" x14ac:dyDescent="0.25">
      <c r="A21" s="4" t="s">
        <v>219</v>
      </c>
      <c r="B21" s="5">
        <v>350</v>
      </c>
      <c r="C21" s="17"/>
      <c r="D21" s="18"/>
      <c r="E21" s="3"/>
      <c r="F21" s="17"/>
    </row>
    <row r="22" spans="1:11" s="24" customFormat="1" ht="14.25" hidden="1" x14ac:dyDescent="0.2">
      <c r="A22" s="19" t="s">
        <v>220</v>
      </c>
      <c r="B22" s="20"/>
      <c r="C22" s="23">
        <f t="shared" ref="C22" si="2">C20+C21</f>
        <v>3345</v>
      </c>
      <c r="D22" s="21" t="e">
        <f>#REF!/#REF!</f>
        <v>#REF!</v>
      </c>
      <c r="E22" s="23">
        <f t="shared" ref="E22:F22" si="3">E20+E21</f>
        <v>84</v>
      </c>
      <c r="F22" s="23">
        <f t="shared" si="3"/>
        <v>27977</v>
      </c>
    </row>
    <row r="23" spans="1:11" s="58" customFormat="1" ht="16.5" customHeight="1" x14ac:dyDescent="0.25">
      <c r="A23" s="25" t="s">
        <v>227</v>
      </c>
      <c r="B23" s="25"/>
      <c r="C23" s="89"/>
      <c r="D23" s="89"/>
      <c r="E23" s="89"/>
      <c r="F23" s="68"/>
    </row>
    <row r="24" spans="1:11" s="58" customFormat="1" ht="15.75" customHeight="1" x14ac:dyDescent="0.25">
      <c r="A24" s="27" t="s">
        <v>123</v>
      </c>
      <c r="B24" s="59"/>
      <c r="C24" s="57">
        <f>SUM(C26,C27,C28,C29)+C25/2.7</f>
        <v>33278.481481481482</v>
      </c>
      <c r="D24" s="63"/>
      <c r="E24" s="63"/>
      <c r="F24" s="68"/>
      <c r="H24" s="147"/>
      <c r="I24" s="133"/>
      <c r="J24" s="147"/>
      <c r="K24" s="208"/>
    </row>
    <row r="25" spans="1:11" s="58" customFormat="1" ht="15.75" customHeight="1" x14ac:dyDescent="0.25">
      <c r="A25" s="27" t="s">
        <v>327</v>
      </c>
      <c r="B25" s="30"/>
      <c r="C25" s="3">
        <v>679</v>
      </c>
      <c r="D25" s="30"/>
      <c r="E25" s="30"/>
      <c r="F25" s="30"/>
      <c r="H25" s="147"/>
      <c r="I25" s="133"/>
      <c r="J25" s="147"/>
      <c r="K25" s="208"/>
    </row>
    <row r="26" spans="1:11" s="58" customFormat="1" ht="15.75" customHeight="1" x14ac:dyDescent="0.25">
      <c r="A26" s="60" t="s">
        <v>228</v>
      </c>
      <c r="B26" s="59"/>
      <c r="C26" s="57"/>
      <c r="D26" s="63"/>
      <c r="E26" s="63"/>
      <c r="F26" s="68"/>
      <c r="H26" s="147"/>
      <c r="I26" s="133"/>
      <c r="J26" s="147"/>
      <c r="K26" s="208"/>
    </row>
    <row r="27" spans="1:11" s="58" customFormat="1" ht="30" customHeight="1" x14ac:dyDescent="0.25">
      <c r="A27" s="60" t="s">
        <v>229</v>
      </c>
      <c r="B27" s="59"/>
      <c r="C27" s="57">
        <v>5600</v>
      </c>
      <c r="D27" s="63"/>
      <c r="E27" s="63"/>
      <c r="F27" s="68"/>
      <c r="H27" s="147"/>
      <c r="I27" s="133"/>
      <c r="J27" s="147"/>
      <c r="K27" s="208"/>
    </row>
    <row r="28" spans="1:11" s="58" customFormat="1" ht="15.75" customHeight="1" x14ac:dyDescent="0.25">
      <c r="A28" s="60" t="s">
        <v>230</v>
      </c>
      <c r="B28" s="59"/>
      <c r="C28" s="57">
        <v>227</v>
      </c>
      <c r="D28" s="63"/>
      <c r="E28" s="63"/>
      <c r="F28" s="68"/>
      <c r="H28" s="147"/>
      <c r="I28" s="133"/>
      <c r="J28" s="147"/>
      <c r="K28" s="208"/>
    </row>
    <row r="29" spans="1:11" s="58" customFormat="1" ht="15.75" customHeight="1" x14ac:dyDescent="0.25">
      <c r="A29" s="27" t="s">
        <v>231</v>
      </c>
      <c r="B29" s="59"/>
      <c r="C29" s="57">
        <v>27200</v>
      </c>
      <c r="D29" s="63"/>
      <c r="E29" s="63"/>
      <c r="F29" s="68"/>
      <c r="H29" s="147"/>
      <c r="I29" s="133"/>
      <c r="J29" s="147"/>
      <c r="K29" s="208"/>
    </row>
    <row r="30" spans="1:11" s="58" customFormat="1" ht="30" customHeight="1" x14ac:dyDescent="0.25">
      <c r="A30" s="27" t="s">
        <v>326</v>
      </c>
      <c r="B30" s="59"/>
      <c r="C30" s="17">
        <v>2272</v>
      </c>
      <c r="D30" s="57"/>
      <c r="E30" s="57"/>
      <c r="F30" s="57"/>
      <c r="G30" s="90"/>
      <c r="H30" s="147"/>
      <c r="I30" s="133"/>
      <c r="J30" s="147"/>
      <c r="K30" s="208"/>
    </row>
    <row r="31" spans="1:11" s="180" customFormat="1" x14ac:dyDescent="0.25">
      <c r="A31" s="28" t="s">
        <v>121</v>
      </c>
      <c r="B31" s="205"/>
      <c r="C31" s="57">
        <f>C32+C33</f>
        <v>40000.117647058825</v>
      </c>
      <c r="D31" s="206"/>
      <c r="E31" s="207"/>
      <c r="F31" s="59"/>
      <c r="H31" s="147"/>
      <c r="I31" s="133"/>
      <c r="J31" s="147"/>
      <c r="K31" s="208"/>
    </row>
    <row r="32" spans="1:11" s="180" customFormat="1" x14ac:dyDescent="0.25">
      <c r="A32" s="28" t="s">
        <v>298</v>
      </c>
      <c r="B32" s="205"/>
      <c r="C32" s="57">
        <v>35080</v>
      </c>
      <c r="D32" s="209"/>
      <c r="E32" s="210"/>
      <c r="F32" s="211"/>
      <c r="G32" s="132"/>
      <c r="H32" s="147"/>
      <c r="I32" s="133"/>
      <c r="J32" s="147"/>
      <c r="K32" s="208"/>
    </row>
    <row r="33" spans="1:11" s="180" customFormat="1" x14ac:dyDescent="0.25">
      <c r="A33" s="28" t="s">
        <v>300</v>
      </c>
      <c r="B33" s="205"/>
      <c r="C33" s="17">
        <f>C34/8.5</f>
        <v>4920.1176470588234</v>
      </c>
      <c r="D33" s="209"/>
      <c r="E33" s="210"/>
      <c r="F33" s="211"/>
      <c r="G33" s="78"/>
      <c r="H33" s="147"/>
      <c r="I33" s="133"/>
      <c r="J33" s="147"/>
      <c r="K33" s="208"/>
    </row>
    <row r="34" spans="1:11" x14ac:dyDescent="0.25">
      <c r="A34" s="55" t="s">
        <v>299</v>
      </c>
      <c r="B34" s="59"/>
      <c r="C34" s="57">
        <v>41821</v>
      </c>
      <c r="D34" s="184"/>
      <c r="E34" s="184"/>
      <c r="F34" s="184"/>
      <c r="G34" s="133"/>
      <c r="H34" s="147"/>
      <c r="I34" s="133"/>
      <c r="J34" s="147"/>
      <c r="K34" s="208"/>
    </row>
    <row r="35" spans="1:11" x14ac:dyDescent="0.25">
      <c r="A35" s="61" t="s">
        <v>232</v>
      </c>
      <c r="B35" s="62"/>
      <c r="C35" s="22">
        <f>C24+ROUND(C32*3.2,0)+C34/3.9</f>
        <v>156257.81481481483</v>
      </c>
      <c r="D35" s="184"/>
      <c r="E35" s="184"/>
      <c r="F35" s="184"/>
      <c r="H35" s="147"/>
      <c r="I35" s="133"/>
      <c r="J35" s="147"/>
      <c r="K35" s="208"/>
    </row>
    <row r="36" spans="1:11" x14ac:dyDescent="0.25">
      <c r="A36" s="25" t="s">
        <v>163</v>
      </c>
      <c r="B36" s="26"/>
      <c r="C36" s="59"/>
      <c r="D36" s="184"/>
      <c r="E36" s="184"/>
      <c r="F36" s="184"/>
      <c r="H36" s="147"/>
      <c r="I36" s="133"/>
      <c r="J36" s="147"/>
      <c r="K36" s="208"/>
    </row>
    <row r="37" spans="1:11" x14ac:dyDescent="0.25">
      <c r="A37" s="27" t="s">
        <v>123</v>
      </c>
      <c r="B37" s="26"/>
      <c r="C37" s="3">
        <f>SUM(C38,C39,C46,C52,C53,C54)</f>
        <v>25296</v>
      </c>
      <c r="D37" s="184"/>
      <c r="E37" s="184"/>
      <c r="F37" s="184"/>
      <c r="H37" s="147"/>
      <c r="I37" s="133"/>
      <c r="J37" s="147"/>
      <c r="K37" s="208"/>
    </row>
    <row r="38" spans="1:11" x14ac:dyDescent="0.25">
      <c r="A38" s="27" t="s">
        <v>228</v>
      </c>
      <c r="B38" s="26"/>
      <c r="C38" s="3"/>
      <c r="D38" s="184"/>
      <c r="E38" s="184"/>
      <c r="F38" s="184"/>
      <c r="H38" s="147"/>
      <c r="I38" s="133"/>
      <c r="J38" s="147"/>
      <c r="K38" s="208"/>
    </row>
    <row r="39" spans="1:11" ht="30" x14ac:dyDescent="0.25">
      <c r="A39" s="60" t="s">
        <v>233</v>
      </c>
      <c r="B39" s="26"/>
      <c r="C39" s="3">
        <f>C40+C41+C42+C44</f>
        <v>6555</v>
      </c>
      <c r="D39" s="184"/>
      <c r="E39" s="184"/>
      <c r="F39" s="184"/>
      <c r="H39" s="147"/>
      <c r="I39" s="133"/>
      <c r="J39" s="147"/>
      <c r="K39" s="208"/>
    </row>
    <row r="40" spans="1:11" ht="30" x14ac:dyDescent="0.25">
      <c r="A40" s="64" t="s">
        <v>234</v>
      </c>
      <c r="B40" s="26"/>
      <c r="C40" s="53">
        <v>3671</v>
      </c>
      <c r="D40" s="184"/>
      <c r="E40" s="184"/>
      <c r="F40" s="184"/>
      <c r="H40" s="147"/>
      <c r="I40" s="133"/>
      <c r="J40" s="147"/>
      <c r="K40" s="208"/>
    </row>
    <row r="41" spans="1:11" ht="30" x14ac:dyDescent="0.25">
      <c r="A41" s="64" t="s">
        <v>235</v>
      </c>
      <c r="B41" s="26"/>
      <c r="C41" s="53">
        <v>1101</v>
      </c>
      <c r="D41" s="184"/>
      <c r="E41" s="184"/>
      <c r="F41" s="184"/>
      <c r="H41" s="147"/>
      <c r="I41" s="133"/>
      <c r="J41" s="147"/>
      <c r="K41" s="208"/>
    </row>
    <row r="42" spans="1:11" ht="45" x14ac:dyDescent="0.25">
      <c r="A42" s="64" t="s">
        <v>236</v>
      </c>
      <c r="B42" s="26"/>
      <c r="C42" s="53">
        <v>540</v>
      </c>
      <c r="D42" s="184"/>
      <c r="E42" s="184"/>
      <c r="F42" s="184"/>
      <c r="H42" s="147"/>
      <c r="I42" s="133"/>
      <c r="J42" s="147"/>
      <c r="K42" s="208"/>
    </row>
    <row r="43" spans="1:11" x14ac:dyDescent="0.25">
      <c r="A43" s="64" t="s">
        <v>237</v>
      </c>
      <c r="B43" s="26"/>
      <c r="C43" s="53">
        <v>54</v>
      </c>
      <c r="D43" s="184"/>
      <c r="E43" s="184"/>
      <c r="F43" s="184"/>
      <c r="H43" s="147"/>
      <c r="I43" s="133"/>
      <c r="J43" s="147"/>
      <c r="K43" s="208"/>
    </row>
    <row r="44" spans="1:11" ht="30" x14ac:dyDescent="0.25">
      <c r="A44" s="64" t="s">
        <v>238</v>
      </c>
      <c r="B44" s="26"/>
      <c r="C44" s="53">
        <v>1243</v>
      </c>
      <c r="D44" s="184"/>
      <c r="E44" s="184"/>
      <c r="F44" s="184"/>
      <c r="H44" s="147"/>
      <c r="I44" s="133"/>
      <c r="J44" s="147"/>
      <c r="K44" s="208"/>
    </row>
    <row r="45" spans="1:11" x14ac:dyDescent="0.25">
      <c r="A45" s="64" t="s">
        <v>237</v>
      </c>
      <c r="B45" s="26"/>
      <c r="C45" s="53">
        <v>149</v>
      </c>
      <c r="D45" s="184"/>
      <c r="E45" s="184"/>
      <c r="F45" s="184"/>
      <c r="H45" s="147"/>
      <c r="I45" s="133"/>
      <c r="J45" s="147"/>
      <c r="K45" s="208"/>
    </row>
    <row r="46" spans="1:11" ht="45" x14ac:dyDescent="0.25">
      <c r="A46" s="60" t="s">
        <v>239</v>
      </c>
      <c r="B46" s="26"/>
      <c r="C46" s="53">
        <f>C47+C48+C50+C52</f>
        <v>18741</v>
      </c>
      <c r="D46" s="184"/>
      <c r="E46" s="184"/>
      <c r="F46" s="184"/>
      <c r="H46" s="147"/>
      <c r="I46" s="133"/>
      <c r="J46" s="147"/>
      <c r="K46" s="208"/>
    </row>
    <row r="47" spans="1:11" ht="30" x14ac:dyDescent="0.25">
      <c r="A47" s="64" t="s">
        <v>240</v>
      </c>
      <c r="B47" s="26"/>
      <c r="C47" s="3">
        <v>1748</v>
      </c>
      <c r="D47" s="184"/>
      <c r="E47" s="184"/>
      <c r="F47" s="184"/>
      <c r="G47" s="212"/>
      <c r="H47" s="147"/>
      <c r="I47" s="133"/>
      <c r="J47" s="147"/>
      <c r="K47" s="208"/>
    </row>
    <row r="48" spans="1:11" ht="60" x14ac:dyDescent="0.25">
      <c r="A48" s="64" t="s">
        <v>241</v>
      </c>
      <c r="B48" s="26"/>
      <c r="C48" s="53">
        <v>15565</v>
      </c>
      <c r="D48" s="184"/>
      <c r="E48" s="184"/>
      <c r="F48" s="184"/>
      <c r="G48" s="213"/>
      <c r="H48" s="147"/>
      <c r="I48" s="133"/>
      <c r="J48" s="147"/>
      <c r="K48" s="208"/>
    </row>
    <row r="49" spans="1:11" x14ac:dyDescent="0.25">
      <c r="A49" s="64" t="s">
        <v>237</v>
      </c>
      <c r="B49" s="26"/>
      <c r="C49" s="53">
        <v>5200</v>
      </c>
      <c r="D49" s="184"/>
      <c r="E49" s="184"/>
      <c r="F49" s="184"/>
      <c r="G49" s="213"/>
      <c r="H49" s="147"/>
      <c r="I49" s="133"/>
      <c r="J49" s="147"/>
      <c r="K49" s="208"/>
    </row>
    <row r="50" spans="1:11" ht="45" x14ac:dyDescent="0.25">
      <c r="A50" s="64" t="s">
        <v>242</v>
      </c>
      <c r="B50" s="26"/>
      <c r="C50" s="53">
        <v>1428</v>
      </c>
      <c r="D50" s="184"/>
      <c r="E50" s="184"/>
      <c r="F50" s="184"/>
      <c r="G50" s="213"/>
      <c r="H50" s="147"/>
      <c r="I50" s="133"/>
      <c r="J50" s="147"/>
      <c r="K50" s="208"/>
    </row>
    <row r="51" spans="1:11" x14ac:dyDescent="0.25">
      <c r="A51" s="64" t="s">
        <v>237</v>
      </c>
      <c r="B51" s="26"/>
      <c r="C51" s="53">
        <v>720</v>
      </c>
      <c r="D51" s="184"/>
      <c r="E51" s="184"/>
      <c r="F51" s="184"/>
      <c r="G51" s="213"/>
      <c r="H51" s="147"/>
      <c r="I51" s="133"/>
      <c r="J51" s="147"/>
      <c r="K51" s="208"/>
    </row>
    <row r="52" spans="1:11" ht="45" x14ac:dyDescent="0.25">
      <c r="A52" s="60" t="s">
        <v>243</v>
      </c>
      <c r="B52" s="26"/>
      <c r="C52" s="53"/>
      <c r="D52" s="184"/>
      <c r="E52" s="184"/>
      <c r="F52" s="184"/>
      <c r="H52" s="147"/>
      <c r="I52" s="133"/>
      <c r="J52" s="147"/>
      <c r="K52" s="208"/>
    </row>
    <row r="53" spans="1:11" ht="30" x14ac:dyDescent="0.25">
      <c r="A53" s="60" t="s">
        <v>244</v>
      </c>
      <c r="B53" s="26"/>
      <c r="C53" s="53"/>
      <c r="D53" s="184"/>
      <c r="E53" s="184"/>
      <c r="F53" s="184"/>
      <c r="H53" s="147"/>
      <c r="I53" s="133"/>
      <c r="J53" s="147"/>
      <c r="K53" s="208"/>
    </row>
    <row r="54" spans="1:11" x14ac:dyDescent="0.25">
      <c r="A54" s="27" t="s">
        <v>245</v>
      </c>
      <c r="B54" s="26"/>
      <c r="C54" s="53"/>
      <c r="D54" s="184"/>
      <c r="E54" s="184"/>
      <c r="F54" s="184"/>
      <c r="H54" s="147"/>
      <c r="I54" s="133"/>
      <c r="J54" s="147"/>
      <c r="K54" s="208"/>
    </row>
    <row r="55" spans="1:11" x14ac:dyDescent="0.25">
      <c r="A55" s="28" t="s">
        <v>121</v>
      </c>
      <c r="B55" s="59"/>
      <c r="C55" s="53"/>
      <c r="D55" s="184"/>
      <c r="E55" s="184"/>
      <c r="F55" s="184"/>
      <c r="H55" s="147"/>
      <c r="I55" s="133"/>
      <c r="J55" s="147"/>
      <c r="K55" s="208"/>
    </row>
    <row r="56" spans="1:11" x14ac:dyDescent="0.25">
      <c r="A56" s="55" t="s">
        <v>160</v>
      </c>
      <c r="B56" s="59"/>
      <c r="C56" s="3"/>
      <c r="D56" s="184"/>
      <c r="E56" s="184"/>
      <c r="F56" s="184"/>
      <c r="H56" s="147"/>
      <c r="I56" s="133"/>
      <c r="J56" s="147"/>
      <c r="K56" s="208"/>
    </row>
    <row r="57" spans="1:11" s="180" customFormat="1" ht="30" x14ac:dyDescent="0.25">
      <c r="A57" s="28" t="s">
        <v>122</v>
      </c>
      <c r="B57" s="205"/>
      <c r="C57" s="3">
        <f>5100-C59</f>
        <v>4800</v>
      </c>
      <c r="D57" s="206"/>
      <c r="E57" s="207"/>
      <c r="F57" s="59"/>
      <c r="G57" s="214"/>
      <c r="H57" s="147"/>
      <c r="I57" s="133"/>
      <c r="J57" s="147"/>
      <c r="K57" s="208"/>
    </row>
    <row r="58" spans="1:11" s="58" customFormat="1" ht="15.75" customHeight="1" x14ac:dyDescent="0.25">
      <c r="A58" s="185" t="s">
        <v>246</v>
      </c>
      <c r="B58" s="26"/>
      <c r="C58" s="3"/>
      <c r="D58" s="63"/>
      <c r="E58" s="63"/>
      <c r="F58" s="68"/>
      <c r="G58" s="119"/>
      <c r="H58" s="147"/>
      <c r="I58" s="133"/>
      <c r="J58" s="147"/>
      <c r="K58" s="208"/>
    </row>
    <row r="59" spans="1:11" s="58" customFormat="1" ht="58.5" customHeight="1" x14ac:dyDescent="0.25">
      <c r="A59" s="65" t="s">
        <v>339</v>
      </c>
      <c r="B59" s="26"/>
      <c r="C59" s="3">
        <v>300</v>
      </c>
      <c r="D59" s="63"/>
      <c r="E59" s="63"/>
      <c r="F59" s="68"/>
      <c r="G59" s="119"/>
      <c r="H59" s="147"/>
      <c r="I59" s="133"/>
      <c r="J59" s="147"/>
      <c r="K59" s="208"/>
    </row>
    <row r="60" spans="1:11" s="58" customFormat="1" x14ac:dyDescent="0.25">
      <c r="A60" s="66" t="s">
        <v>162</v>
      </c>
      <c r="B60" s="26"/>
      <c r="C60" s="22">
        <f>C37+ROUND(C55*3.2,0)+C57+C59</f>
        <v>30396</v>
      </c>
      <c r="D60" s="63"/>
      <c r="E60" s="63"/>
      <c r="F60" s="68"/>
      <c r="G60" s="119"/>
      <c r="H60" s="147"/>
      <c r="I60" s="133"/>
      <c r="J60" s="147"/>
      <c r="K60" s="208"/>
    </row>
    <row r="61" spans="1:11" s="58" customFormat="1" ht="29.25" x14ac:dyDescent="0.25">
      <c r="A61" s="67" t="s">
        <v>161</v>
      </c>
      <c r="B61" s="26"/>
      <c r="C61" s="22">
        <f>SUM(C35,C60)</f>
        <v>186653.81481481483</v>
      </c>
      <c r="D61" s="63"/>
      <c r="E61" s="63"/>
      <c r="F61" s="68"/>
      <c r="H61" s="147"/>
      <c r="I61" s="133"/>
      <c r="J61" s="147"/>
      <c r="K61" s="208"/>
    </row>
    <row r="62" spans="1:11" s="58" customFormat="1" x14ac:dyDescent="0.25">
      <c r="A62" s="317" t="s">
        <v>124</v>
      </c>
      <c r="B62" s="26"/>
      <c r="C62" s="22">
        <f>SUM(C63:C64)</f>
        <v>10</v>
      </c>
      <c r="D62" s="63"/>
      <c r="E62" s="63"/>
      <c r="F62" s="68"/>
      <c r="H62" s="147"/>
      <c r="I62" s="133"/>
      <c r="J62" s="147"/>
      <c r="K62" s="208"/>
    </row>
    <row r="63" spans="1:11" s="58" customFormat="1" ht="60" x14ac:dyDescent="0.25">
      <c r="A63" s="95" t="s">
        <v>330</v>
      </c>
      <c r="B63" s="26"/>
      <c r="C63" s="3">
        <v>5</v>
      </c>
      <c r="D63" s="63"/>
      <c r="E63" s="63"/>
      <c r="F63" s="68"/>
      <c r="H63" s="147"/>
      <c r="I63" s="133"/>
      <c r="J63" s="147"/>
      <c r="K63" s="208"/>
    </row>
    <row r="64" spans="1:11" s="58" customFormat="1" ht="60" x14ac:dyDescent="0.25">
      <c r="A64" s="95" t="s">
        <v>329</v>
      </c>
      <c r="B64" s="26"/>
      <c r="C64" s="3">
        <v>5</v>
      </c>
      <c r="D64" s="63"/>
      <c r="E64" s="63"/>
      <c r="F64" s="68"/>
      <c r="H64" s="147"/>
      <c r="I64" s="133"/>
      <c r="J64" s="147"/>
      <c r="K64" s="208"/>
    </row>
    <row r="65" spans="1:6" s="180" customFormat="1" ht="18.75" customHeight="1" x14ac:dyDescent="0.25">
      <c r="A65" s="186" t="s">
        <v>7</v>
      </c>
      <c r="B65" s="215"/>
      <c r="C65" s="57"/>
      <c r="D65" s="121"/>
      <c r="E65" s="121"/>
      <c r="F65" s="57"/>
    </row>
    <row r="66" spans="1:6" s="180" customFormat="1" ht="15.75" customHeight="1" x14ac:dyDescent="0.25">
      <c r="A66" s="54" t="s">
        <v>145</v>
      </c>
      <c r="B66" s="215"/>
      <c r="C66" s="57"/>
      <c r="D66" s="121"/>
      <c r="E66" s="121"/>
      <c r="F66" s="57"/>
    </row>
    <row r="67" spans="1:6" s="180" customFormat="1" ht="15" customHeight="1" x14ac:dyDescent="0.25">
      <c r="A67" s="71" t="s">
        <v>26</v>
      </c>
      <c r="B67" s="94">
        <v>300</v>
      </c>
      <c r="C67" s="63">
        <v>350</v>
      </c>
      <c r="D67" s="216">
        <v>10</v>
      </c>
      <c r="E67" s="121">
        <f t="shared" ref="E67:E72" si="4">ROUND(F67/B67,0)</f>
        <v>12</v>
      </c>
      <c r="F67" s="3">
        <f t="shared" ref="F67:F72" si="5">ROUND(C67*D67,0)</f>
        <v>3500</v>
      </c>
    </row>
    <row r="68" spans="1:6" s="180" customFormat="1" ht="15" customHeight="1" x14ac:dyDescent="0.25">
      <c r="A68" s="71" t="s">
        <v>11</v>
      </c>
      <c r="B68" s="94">
        <v>300</v>
      </c>
      <c r="C68" s="63">
        <v>180</v>
      </c>
      <c r="D68" s="216">
        <v>9</v>
      </c>
      <c r="E68" s="121">
        <f t="shared" si="4"/>
        <v>5</v>
      </c>
      <c r="F68" s="3">
        <f t="shared" si="5"/>
        <v>1620</v>
      </c>
    </row>
    <row r="69" spans="1:6" s="180" customFormat="1" ht="15" customHeight="1" x14ac:dyDescent="0.25">
      <c r="A69" s="71" t="s">
        <v>21</v>
      </c>
      <c r="B69" s="94">
        <v>300</v>
      </c>
      <c r="C69" s="63">
        <v>260</v>
      </c>
      <c r="D69" s="216">
        <v>9</v>
      </c>
      <c r="E69" s="121">
        <f t="shared" si="4"/>
        <v>8</v>
      </c>
      <c r="F69" s="3">
        <f t="shared" si="5"/>
        <v>2340</v>
      </c>
    </row>
    <row r="70" spans="1:6" s="180" customFormat="1" ht="15" customHeight="1" x14ac:dyDescent="0.25">
      <c r="A70" s="71" t="s">
        <v>57</v>
      </c>
      <c r="B70" s="94">
        <v>300</v>
      </c>
      <c r="C70" s="63">
        <v>80</v>
      </c>
      <c r="D70" s="216">
        <v>11.5</v>
      </c>
      <c r="E70" s="121">
        <f t="shared" si="4"/>
        <v>3</v>
      </c>
      <c r="F70" s="3">
        <f t="shared" si="5"/>
        <v>920</v>
      </c>
    </row>
    <row r="71" spans="1:6" s="180" customFormat="1" ht="15" customHeight="1" x14ac:dyDescent="0.25">
      <c r="A71" s="71" t="s">
        <v>23</v>
      </c>
      <c r="B71" s="94">
        <v>300</v>
      </c>
      <c r="C71" s="63">
        <v>300</v>
      </c>
      <c r="D71" s="216">
        <v>5</v>
      </c>
      <c r="E71" s="121">
        <f t="shared" si="4"/>
        <v>5</v>
      </c>
      <c r="F71" s="3">
        <f t="shared" si="5"/>
        <v>1500</v>
      </c>
    </row>
    <row r="72" spans="1:6" s="180" customFormat="1" ht="15" customHeight="1" x14ac:dyDescent="0.25">
      <c r="A72" s="71" t="s">
        <v>24</v>
      </c>
      <c r="B72" s="94">
        <v>300</v>
      </c>
      <c r="C72" s="63">
        <v>100</v>
      </c>
      <c r="D72" s="216">
        <v>7.7</v>
      </c>
      <c r="E72" s="121">
        <f t="shared" si="4"/>
        <v>3</v>
      </c>
      <c r="F72" s="3">
        <f t="shared" si="5"/>
        <v>770</v>
      </c>
    </row>
    <row r="73" spans="1:6" s="180" customFormat="1" ht="17.25" customHeight="1" x14ac:dyDescent="0.25">
      <c r="A73" s="43" t="s">
        <v>9</v>
      </c>
      <c r="B73" s="217"/>
      <c r="C73" s="111">
        <f>SUM(C67:C72)</f>
        <v>1270</v>
      </c>
      <c r="D73" s="206">
        <f>F73/C73</f>
        <v>8.3858267716535426</v>
      </c>
      <c r="E73" s="111">
        <f>SUM(E67:E72)</f>
        <v>36</v>
      </c>
      <c r="F73" s="111">
        <f>SUM(F67:F72)</f>
        <v>10650</v>
      </c>
    </row>
    <row r="74" spans="1:6" s="180" customFormat="1" ht="17.25" customHeight="1" x14ac:dyDescent="0.25">
      <c r="A74" s="54" t="s">
        <v>77</v>
      </c>
      <c r="B74" s="217"/>
      <c r="C74" s="111"/>
      <c r="D74" s="206"/>
      <c r="E74" s="111"/>
      <c r="F74" s="111"/>
    </row>
    <row r="75" spans="1:6" s="180" customFormat="1" x14ac:dyDescent="0.25">
      <c r="A75" s="33" t="s">
        <v>37</v>
      </c>
      <c r="B75" s="215">
        <v>240</v>
      </c>
      <c r="C75" s="218">
        <v>360</v>
      </c>
      <c r="D75" s="219">
        <v>8</v>
      </c>
      <c r="E75" s="121">
        <f>ROUND(F75/B75,0)</f>
        <v>12</v>
      </c>
      <c r="F75" s="3">
        <f>ROUND(C75*D75,0)</f>
        <v>2880</v>
      </c>
    </row>
    <row r="76" spans="1:6" s="180" customFormat="1" x14ac:dyDescent="0.25">
      <c r="A76" s="33" t="s">
        <v>57</v>
      </c>
      <c r="B76" s="215">
        <v>240</v>
      </c>
      <c r="C76" s="218">
        <v>20</v>
      </c>
      <c r="D76" s="219">
        <v>8</v>
      </c>
      <c r="E76" s="121">
        <f t="shared" ref="E76" si="6">ROUND(F76/B76,0)</f>
        <v>1</v>
      </c>
      <c r="F76" s="3">
        <f t="shared" ref="F76" si="7">ROUND(C76*D76,0)</f>
        <v>160</v>
      </c>
    </row>
    <row r="77" spans="1:6" s="180" customFormat="1" x14ac:dyDescent="0.25">
      <c r="A77" s="117" t="s">
        <v>147</v>
      </c>
      <c r="B77" s="94"/>
      <c r="C77" s="220">
        <f>SUM(C75:C76)</f>
        <v>380</v>
      </c>
      <c r="D77" s="221">
        <f>D75</f>
        <v>8</v>
      </c>
      <c r="E77" s="220">
        <f>SUM(E75:E76)</f>
        <v>13</v>
      </c>
      <c r="F77" s="220">
        <f>SUM(F75:F76)</f>
        <v>3040</v>
      </c>
    </row>
    <row r="78" spans="1:6" ht="20.25" customHeight="1" x14ac:dyDescent="0.25">
      <c r="A78" s="36" t="s">
        <v>118</v>
      </c>
      <c r="B78" s="69"/>
      <c r="C78" s="59">
        <f>C73+C77</f>
        <v>1650</v>
      </c>
      <c r="D78" s="206">
        <f>F78/C78</f>
        <v>8.2969696969696969</v>
      </c>
      <c r="E78" s="59">
        <f>E73+E77</f>
        <v>49</v>
      </c>
      <c r="F78" s="59">
        <f>F73+F77</f>
        <v>13690</v>
      </c>
    </row>
    <row r="79" spans="1:6" ht="18" customHeight="1" x14ac:dyDescent="0.25">
      <c r="A79" s="204" t="s">
        <v>184</v>
      </c>
      <c r="B79" s="205"/>
      <c r="C79" s="59">
        <f>C80+C82</f>
        <v>7210</v>
      </c>
      <c r="D79" s="121"/>
      <c r="E79" s="121"/>
      <c r="F79" s="57"/>
    </row>
    <row r="80" spans="1:6" s="115" customFormat="1" x14ac:dyDescent="0.25">
      <c r="A80" s="154" t="s">
        <v>179</v>
      </c>
      <c r="B80" s="153"/>
      <c r="C80" s="222">
        <f>C81</f>
        <v>7200</v>
      </c>
      <c r="D80" s="153"/>
      <c r="E80" s="153"/>
      <c r="F80" s="153"/>
    </row>
    <row r="81" spans="1:158" s="115" customFormat="1" x14ac:dyDescent="0.25">
      <c r="A81" s="155" t="s">
        <v>180</v>
      </c>
      <c r="B81" s="153"/>
      <c r="C81" s="223">
        <v>7200</v>
      </c>
      <c r="D81" s="153"/>
      <c r="E81" s="153"/>
      <c r="F81" s="153"/>
    </row>
    <row r="82" spans="1:158" s="115" customFormat="1" x14ac:dyDescent="0.25">
      <c r="A82" s="154" t="s">
        <v>181</v>
      </c>
      <c r="B82" s="153"/>
      <c r="C82" s="222">
        <f>C83+C84</f>
        <v>10</v>
      </c>
      <c r="D82" s="153"/>
      <c r="E82" s="153"/>
      <c r="F82" s="153"/>
    </row>
    <row r="83" spans="1:158" s="115" customFormat="1" ht="30" x14ac:dyDescent="0.25">
      <c r="A83" s="155" t="s">
        <v>182</v>
      </c>
      <c r="B83" s="153"/>
      <c r="C83" s="223">
        <v>10</v>
      </c>
      <c r="D83" s="153"/>
      <c r="E83" s="153"/>
      <c r="F83" s="153"/>
    </row>
    <row r="84" spans="1:158" s="115" customFormat="1" ht="15.75" thickBot="1" x14ac:dyDescent="0.3">
      <c r="A84" s="158" t="s">
        <v>183</v>
      </c>
      <c r="B84" s="159"/>
      <c r="C84" s="159"/>
      <c r="D84" s="159"/>
      <c r="E84" s="159"/>
      <c r="F84" s="159"/>
    </row>
    <row r="85" spans="1:158" s="226" customFormat="1" ht="15.75" thickBot="1" x14ac:dyDescent="0.3">
      <c r="A85" s="224" t="s">
        <v>10</v>
      </c>
      <c r="B85" s="225"/>
      <c r="C85" s="225"/>
      <c r="D85" s="225"/>
      <c r="E85" s="225"/>
      <c r="F85" s="225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80"/>
      <c r="DP85" s="180"/>
      <c r="DQ85" s="180"/>
      <c r="DR85" s="180"/>
      <c r="DS85" s="180"/>
      <c r="DT85" s="180"/>
      <c r="DU85" s="180"/>
      <c r="DV85" s="180"/>
      <c r="DW85" s="180"/>
      <c r="DX85" s="180"/>
      <c r="DY85" s="180"/>
      <c r="DZ85" s="180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  <c r="EO85" s="180"/>
      <c r="EP85" s="180"/>
      <c r="EQ85" s="180"/>
      <c r="ER85" s="180"/>
      <c r="ES85" s="180"/>
      <c r="ET85" s="180"/>
      <c r="EU85" s="180"/>
      <c r="EV85" s="180"/>
      <c r="EW85" s="180"/>
      <c r="EX85" s="180"/>
      <c r="EY85" s="180"/>
      <c r="EZ85" s="180"/>
      <c r="FA85" s="180"/>
      <c r="FB85" s="180"/>
    </row>
    <row r="86" spans="1:158" ht="43.5" customHeight="1" x14ac:dyDescent="0.25">
      <c r="A86" s="227" t="s">
        <v>95</v>
      </c>
      <c r="B86" s="75"/>
      <c r="C86" s="91"/>
      <c r="D86" s="195"/>
      <c r="E86" s="195"/>
      <c r="F86" s="91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0"/>
      <c r="DX86" s="180"/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0"/>
      <c r="FB86" s="180"/>
    </row>
    <row r="87" spans="1:158" x14ac:dyDescent="0.25">
      <c r="A87" s="201" t="s">
        <v>4</v>
      </c>
      <c r="B87" s="168"/>
      <c r="C87" s="57"/>
      <c r="D87" s="121"/>
      <c r="E87" s="121"/>
      <c r="F87" s="57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0"/>
      <c r="CR87" s="180"/>
      <c r="CS87" s="180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0"/>
      <c r="DX87" s="180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0"/>
      <c r="EM87" s="180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0"/>
      <c r="FB87" s="180"/>
    </row>
    <row r="88" spans="1:158" ht="15.75" customHeight="1" x14ac:dyDescent="0.25">
      <c r="A88" s="4" t="s">
        <v>57</v>
      </c>
      <c r="B88" s="168">
        <v>340</v>
      </c>
      <c r="C88" s="57">
        <v>400</v>
      </c>
      <c r="D88" s="203">
        <v>11.5</v>
      </c>
      <c r="E88" s="121">
        <f>ROUND(F88/B88,0)</f>
        <v>14</v>
      </c>
      <c r="F88" s="3">
        <f>ROUND(C88*D88,0)</f>
        <v>4600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T88" s="180"/>
      <c r="DU88" s="180"/>
      <c r="DV88" s="180"/>
      <c r="DW88" s="180"/>
      <c r="DX88" s="180"/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</row>
    <row r="89" spans="1:158" ht="15" customHeight="1" x14ac:dyDescent="0.25">
      <c r="A89" s="4" t="s">
        <v>11</v>
      </c>
      <c r="B89" s="168">
        <v>340</v>
      </c>
      <c r="C89" s="57">
        <v>180</v>
      </c>
      <c r="D89" s="203">
        <v>9</v>
      </c>
      <c r="E89" s="121">
        <f>ROUND(F89/B89,0)</f>
        <v>5</v>
      </c>
      <c r="F89" s="3">
        <f>ROUND(C89*D89,0)</f>
        <v>1620</v>
      </c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</row>
    <row r="90" spans="1:158" ht="15" customHeight="1" x14ac:dyDescent="0.25">
      <c r="A90" s="4" t="s">
        <v>21</v>
      </c>
      <c r="B90" s="168">
        <v>340</v>
      </c>
      <c r="C90" s="57">
        <v>290</v>
      </c>
      <c r="D90" s="203">
        <v>11</v>
      </c>
      <c r="E90" s="121">
        <f>ROUND(F90/B90,0)</f>
        <v>9</v>
      </c>
      <c r="F90" s="3">
        <f>ROUND(C90*D90,0)</f>
        <v>3190</v>
      </c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</row>
    <row r="91" spans="1:158" s="6" customFormat="1" x14ac:dyDescent="0.25">
      <c r="A91" s="4" t="s">
        <v>27</v>
      </c>
      <c r="B91" s="73">
        <v>270</v>
      </c>
      <c r="C91" s="57">
        <v>420</v>
      </c>
      <c r="D91" s="228">
        <v>7.5</v>
      </c>
      <c r="E91" s="121">
        <f>ROUND(F91/B91,0)</f>
        <v>12</v>
      </c>
      <c r="F91" s="3">
        <f>ROUND(C91*D91,0)</f>
        <v>3150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</row>
    <row r="92" spans="1:158" s="6" customFormat="1" x14ac:dyDescent="0.25">
      <c r="A92" s="4" t="s">
        <v>23</v>
      </c>
      <c r="B92" s="73">
        <v>340</v>
      </c>
      <c r="C92" s="57">
        <v>50</v>
      </c>
      <c r="D92" s="228">
        <v>7</v>
      </c>
      <c r="E92" s="121">
        <f t="shared" ref="E92:E93" si="8">ROUND(F92/B92,0)</f>
        <v>1</v>
      </c>
      <c r="F92" s="3">
        <f t="shared" ref="F92:F93" si="9">ROUND(C92*D92,0)</f>
        <v>350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0"/>
      <c r="DR92" s="180"/>
      <c r="DS92" s="180"/>
      <c r="DT92" s="180"/>
      <c r="DU92" s="180"/>
      <c r="DV92" s="180"/>
      <c r="DW92" s="180"/>
      <c r="DX92" s="180"/>
      <c r="DY92" s="180"/>
      <c r="DZ92" s="180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  <c r="ES92" s="180"/>
      <c r="ET92" s="180"/>
      <c r="EU92" s="180"/>
      <c r="EV92" s="180"/>
      <c r="EW92" s="180"/>
      <c r="EX92" s="180"/>
      <c r="EY92" s="180"/>
      <c r="EZ92" s="180"/>
      <c r="FA92" s="180"/>
      <c r="FB92" s="180"/>
    </row>
    <row r="93" spans="1:158" s="6" customFormat="1" x14ac:dyDescent="0.25">
      <c r="A93" s="4" t="s">
        <v>143</v>
      </c>
      <c r="B93" s="108">
        <v>340</v>
      </c>
      <c r="C93" s="2">
        <v>190</v>
      </c>
      <c r="D93" s="70">
        <v>12.5</v>
      </c>
      <c r="E93" s="121">
        <f t="shared" si="8"/>
        <v>7</v>
      </c>
      <c r="F93" s="3">
        <f t="shared" si="9"/>
        <v>2375</v>
      </c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</row>
    <row r="94" spans="1:158" s="180" customFormat="1" ht="14.25" x14ac:dyDescent="0.2">
      <c r="A94" s="204" t="s">
        <v>5</v>
      </c>
      <c r="B94" s="205"/>
      <c r="C94" s="59">
        <f>SUM(C88:C93)</f>
        <v>1530</v>
      </c>
      <c r="D94" s="206">
        <f>F94/C94</f>
        <v>9.9901960784313726</v>
      </c>
      <c r="E94" s="131">
        <f>SUM(E88:E93)</f>
        <v>48</v>
      </c>
      <c r="F94" s="59">
        <f>SUM(F88:F93)</f>
        <v>15285</v>
      </c>
    </row>
    <row r="95" spans="1:158" s="58" customFormat="1" ht="21" customHeight="1" x14ac:dyDescent="0.25">
      <c r="A95" s="25" t="s">
        <v>227</v>
      </c>
      <c r="B95" s="25"/>
      <c r="C95" s="89"/>
      <c r="D95" s="89"/>
      <c r="E95" s="89"/>
      <c r="F95" s="68"/>
    </row>
    <row r="96" spans="1:158" s="58" customFormat="1" ht="15.75" customHeight="1" x14ac:dyDescent="0.25">
      <c r="A96" s="27" t="s">
        <v>123</v>
      </c>
      <c r="B96" s="59"/>
      <c r="C96" s="57">
        <f>SUM(C98,C99,C100,C101)+C97/2.7</f>
        <v>10687.777777777777</v>
      </c>
      <c r="D96" s="63"/>
      <c r="E96" s="63"/>
      <c r="F96" s="68"/>
    </row>
    <row r="97" spans="1:8" s="58" customFormat="1" ht="15.75" customHeight="1" x14ac:dyDescent="0.25">
      <c r="A97" s="27" t="s">
        <v>327</v>
      </c>
      <c r="B97" s="30"/>
      <c r="C97" s="3">
        <v>237</v>
      </c>
      <c r="D97" s="30"/>
      <c r="E97" s="30"/>
      <c r="F97" s="30"/>
    </row>
    <row r="98" spans="1:8" s="58" customFormat="1" ht="15.75" customHeight="1" x14ac:dyDescent="0.25">
      <c r="A98" s="60" t="s">
        <v>228</v>
      </c>
      <c r="B98" s="59"/>
      <c r="C98" s="57"/>
      <c r="D98" s="63"/>
      <c r="E98" s="63"/>
      <c r="F98" s="68"/>
    </row>
    <row r="99" spans="1:8" s="58" customFormat="1" ht="15.75" customHeight="1" x14ac:dyDescent="0.25">
      <c r="A99" s="60" t="s">
        <v>229</v>
      </c>
      <c r="B99" s="59"/>
      <c r="C99" s="57">
        <v>800</v>
      </c>
      <c r="D99" s="63"/>
      <c r="E99" s="63"/>
      <c r="F99" s="68"/>
    </row>
    <row r="100" spans="1:8" s="58" customFormat="1" ht="15.75" customHeight="1" x14ac:dyDescent="0.25">
      <c r="A100" s="60" t="s">
        <v>230</v>
      </c>
      <c r="B100" s="59"/>
      <c r="C100" s="57"/>
      <c r="D100" s="63"/>
      <c r="E100" s="63"/>
      <c r="F100" s="68"/>
    </row>
    <row r="101" spans="1:8" s="58" customFormat="1" ht="15.75" customHeight="1" x14ac:dyDescent="0.25">
      <c r="A101" s="27" t="s">
        <v>231</v>
      </c>
      <c r="B101" s="59"/>
      <c r="C101" s="57">
        <v>9800</v>
      </c>
      <c r="D101" s="63"/>
      <c r="E101" s="63"/>
      <c r="F101" s="68"/>
    </row>
    <row r="102" spans="1:8" s="58" customFormat="1" ht="42" customHeight="1" x14ac:dyDescent="0.25">
      <c r="A102" s="27" t="s">
        <v>326</v>
      </c>
      <c r="B102" s="59"/>
      <c r="C102" s="17">
        <v>834</v>
      </c>
      <c r="D102" s="57"/>
      <c r="E102" s="57"/>
      <c r="F102" s="57"/>
      <c r="G102" s="90"/>
    </row>
    <row r="103" spans="1:8" s="180" customFormat="1" x14ac:dyDescent="0.25">
      <c r="A103" s="28" t="s">
        <v>121</v>
      </c>
      <c r="B103" s="59"/>
      <c r="C103" s="3">
        <f>C104+C105</f>
        <v>6505.8823529411766</v>
      </c>
      <c r="D103" s="57"/>
      <c r="E103" s="57"/>
      <c r="F103" s="57"/>
    </row>
    <row r="104" spans="1:8" s="180" customFormat="1" x14ac:dyDescent="0.25">
      <c r="A104" s="28" t="s">
        <v>298</v>
      </c>
      <c r="B104" s="59"/>
      <c r="C104" s="57">
        <v>5000</v>
      </c>
      <c r="D104" s="188"/>
      <c r="E104" s="188"/>
      <c r="F104" s="188"/>
      <c r="G104" s="132"/>
      <c r="H104" s="132"/>
    </row>
    <row r="105" spans="1:8" s="180" customFormat="1" x14ac:dyDescent="0.25">
      <c r="A105" s="28" t="s">
        <v>300</v>
      </c>
      <c r="B105" s="59"/>
      <c r="C105" s="17">
        <f>C106/8.5</f>
        <v>1505.8823529411766</v>
      </c>
      <c r="D105" s="188"/>
      <c r="E105" s="188"/>
      <c r="F105" s="188"/>
      <c r="G105" s="78"/>
      <c r="H105" s="78"/>
    </row>
    <row r="106" spans="1:8" x14ac:dyDescent="0.25">
      <c r="A106" s="55" t="s">
        <v>299</v>
      </c>
      <c r="B106" s="59"/>
      <c r="C106" s="57">
        <v>12800</v>
      </c>
      <c r="D106" s="184"/>
      <c r="E106" s="184"/>
      <c r="F106" s="184"/>
      <c r="G106" s="133"/>
      <c r="H106" s="133"/>
    </row>
    <row r="107" spans="1:8" x14ac:dyDescent="0.25">
      <c r="A107" s="61" t="s">
        <v>232</v>
      </c>
      <c r="B107" s="62"/>
      <c r="C107" s="22">
        <f>C96+ROUND(C104*3.2,0)+C106/3.9</f>
        <v>29969.829059829059</v>
      </c>
      <c r="D107" s="184"/>
      <c r="E107" s="184"/>
      <c r="F107" s="184"/>
    </row>
    <row r="108" spans="1:8" x14ac:dyDescent="0.25">
      <c r="A108" s="25" t="s">
        <v>163</v>
      </c>
      <c r="B108" s="26"/>
      <c r="C108" s="59"/>
      <c r="D108" s="184"/>
      <c r="E108" s="184"/>
      <c r="F108" s="184"/>
    </row>
    <row r="109" spans="1:8" x14ac:dyDescent="0.25">
      <c r="A109" s="27" t="s">
        <v>123</v>
      </c>
      <c r="B109" s="26"/>
      <c r="C109" s="3">
        <f>SUM(C110,C111,C118,C124,C125,C126)</f>
        <v>1934</v>
      </c>
      <c r="D109" s="184"/>
      <c r="E109" s="184"/>
      <c r="F109" s="184"/>
    </row>
    <row r="110" spans="1:8" x14ac:dyDescent="0.25">
      <c r="A110" s="27" t="s">
        <v>228</v>
      </c>
      <c r="B110" s="26"/>
      <c r="C110" s="3"/>
      <c r="D110" s="184"/>
      <c r="E110" s="184"/>
      <c r="F110" s="184"/>
    </row>
    <row r="111" spans="1:8" ht="30" x14ac:dyDescent="0.25">
      <c r="A111" s="60" t="s">
        <v>233</v>
      </c>
      <c r="B111" s="26"/>
      <c r="C111" s="3">
        <f>C112+C113+C114+C116</f>
        <v>1684</v>
      </c>
      <c r="D111" s="184"/>
      <c r="E111" s="184"/>
      <c r="F111" s="184"/>
    </row>
    <row r="112" spans="1:8" ht="30" x14ac:dyDescent="0.25">
      <c r="A112" s="64" t="s">
        <v>234</v>
      </c>
      <c r="B112" s="26"/>
      <c r="C112" s="53">
        <v>1295</v>
      </c>
      <c r="D112" s="184"/>
      <c r="E112" s="184"/>
      <c r="F112" s="184"/>
    </row>
    <row r="113" spans="1:6" ht="30" x14ac:dyDescent="0.25">
      <c r="A113" s="64" t="s">
        <v>235</v>
      </c>
      <c r="B113" s="26"/>
      <c r="C113" s="53">
        <v>389</v>
      </c>
      <c r="D113" s="184"/>
      <c r="E113" s="184"/>
      <c r="F113" s="184"/>
    </row>
    <row r="114" spans="1:6" ht="45" x14ac:dyDescent="0.25">
      <c r="A114" s="64" t="s">
        <v>236</v>
      </c>
      <c r="B114" s="26"/>
      <c r="C114" s="53"/>
      <c r="D114" s="184"/>
      <c r="E114" s="184"/>
      <c r="F114" s="184"/>
    </row>
    <row r="115" spans="1:6" x14ac:dyDescent="0.25">
      <c r="A115" s="64" t="s">
        <v>237</v>
      </c>
      <c r="B115" s="26"/>
      <c r="C115" s="53"/>
      <c r="D115" s="184"/>
      <c r="E115" s="184"/>
      <c r="F115" s="184"/>
    </row>
    <row r="116" spans="1:6" ht="30" x14ac:dyDescent="0.25">
      <c r="A116" s="64" t="s">
        <v>238</v>
      </c>
      <c r="B116" s="26"/>
      <c r="C116" s="53"/>
      <c r="D116" s="184"/>
      <c r="E116" s="184"/>
      <c r="F116" s="184"/>
    </row>
    <row r="117" spans="1:6" x14ac:dyDescent="0.25">
      <c r="A117" s="64" t="s">
        <v>237</v>
      </c>
      <c r="B117" s="26"/>
      <c r="C117" s="53"/>
      <c r="D117" s="184"/>
      <c r="E117" s="184"/>
      <c r="F117" s="184"/>
    </row>
    <row r="118" spans="1:6" ht="45" x14ac:dyDescent="0.25">
      <c r="A118" s="60" t="s">
        <v>239</v>
      </c>
      <c r="B118" s="26"/>
      <c r="C118" s="53">
        <f>C119+C120+C122+C124</f>
        <v>250</v>
      </c>
      <c r="D118" s="184"/>
      <c r="E118" s="184"/>
      <c r="F118" s="184"/>
    </row>
    <row r="119" spans="1:6" ht="30" x14ac:dyDescent="0.25">
      <c r="A119" s="64" t="s">
        <v>240</v>
      </c>
      <c r="B119" s="26"/>
      <c r="C119" s="3">
        <v>250</v>
      </c>
      <c r="D119" s="184"/>
      <c r="E119" s="184"/>
      <c r="F119" s="184"/>
    </row>
    <row r="120" spans="1:6" ht="60" x14ac:dyDescent="0.25">
      <c r="A120" s="64" t="s">
        <v>241</v>
      </c>
      <c r="B120" s="26"/>
      <c r="C120" s="53"/>
      <c r="D120" s="184"/>
      <c r="E120" s="184"/>
      <c r="F120" s="184"/>
    </row>
    <row r="121" spans="1:6" x14ac:dyDescent="0.25">
      <c r="A121" s="64" t="s">
        <v>237</v>
      </c>
      <c r="B121" s="26"/>
      <c r="C121" s="53"/>
      <c r="D121" s="184"/>
      <c r="E121" s="184"/>
      <c r="F121" s="184"/>
    </row>
    <row r="122" spans="1:6" ht="45" x14ac:dyDescent="0.25">
      <c r="A122" s="64" t="s">
        <v>242</v>
      </c>
      <c r="B122" s="26"/>
      <c r="C122" s="53"/>
      <c r="D122" s="184"/>
      <c r="E122" s="184"/>
      <c r="F122" s="184"/>
    </row>
    <row r="123" spans="1:6" x14ac:dyDescent="0.25">
      <c r="A123" s="64" t="s">
        <v>237</v>
      </c>
      <c r="B123" s="26"/>
      <c r="C123" s="53"/>
      <c r="D123" s="184"/>
      <c r="E123" s="184"/>
      <c r="F123" s="184"/>
    </row>
    <row r="124" spans="1:6" ht="45" x14ac:dyDescent="0.25">
      <c r="A124" s="60" t="s">
        <v>243</v>
      </c>
      <c r="B124" s="26"/>
      <c r="C124" s="53"/>
      <c r="D124" s="184"/>
      <c r="E124" s="184"/>
      <c r="F124" s="184"/>
    </row>
    <row r="125" spans="1:6" ht="30" x14ac:dyDescent="0.25">
      <c r="A125" s="60" t="s">
        <v>244</v>
      </c>
      <c r="B125" s="26"/>
      <c r="C125" s="53"/>
      <c r="D125" s="184"/>
      <c r="E125" s="184"/>
      <c r="F125" s="184"/>
    </row>
    <row r="126" spans="1:6" x14ac:dyDescent="0.25">
      <c r="A126" s="27" t="s">
        <v>245</v>
      </c>
      <c r="B126" s="26"/>
      <c r="C126" s="53"/>
      <c r="D126" s="184"/>
      <c r="E126" s="184"/>
      <c r="F126" s="184"/>
    </row>
    <row r="127" spans="1:6" x14ac:dyDescent="0.25">
      <c r="A127" s="28" t="s">
        <v>121</v>
      </c>
      <c r="B127" s="59"/>
      <c r="C127" s="53"/>
      <c r="D127" s="184"/>
      <c r="E127" s="184"/>
      <c r="F127" s="184"/>
    </row>
    <row r="128" spans="1:6" x14ac:dyDescent="0.25">
      <c r="A128" s="55" t="s">
        <v>160</v>
      </c>
      <c r="B128" s="59"/>
      <c r="C128" s="3"/>
      <c r="D128" s="184"/>
      <c r="E128" s="184"/>
      <c r="F128" s="184"/>
    </row>
    <row r="129" spans="1:158" s="180" customFormat="1" ht="30.75" customHeight="1" x14ac:dyDescent="0.25">
      <c r="A129" s="28" t="s">
        <v>122</v>
      </c>
      <c r="B129" s="26"/>
      <c r="C129" s="3">
        <f>720-C131</f>
        <v>420</v>
      </c>
      <c r="D129" s="57"/>
      <c r="E129" s="57"/>
      <c r="F129" s="57"/>
    </row>
    <row r="130" spans="1:158" s="58" customFormat="1" ht="15.75" customHeight="1" x14ac:dyDescent="0.25">
      <c r="A130" s="185" t="s">
        <v>246</v>
      </c>
      <c r="B130" s="26"/>
      <c r="C130" s="3"/>
      <c r="D130" s="63"/>
      <c r="E130" s="63"/>
      <c r="F130" s="68"/>
      <c r="G130" s="119"/>
    </row>
    <row r="131" spans="1:158" s="58" customFormat="1" ht="44.25" customHeight="1" x14ac:dyDescent="0.25">
      <c r="A131" s="65" t="s">
        <v>339</v>
      </c>
      <c r="B131" s="26"/>
      <c r="C131" s="3">
        <v>300</v>
      </c>
      <c r="D131" s="63"/>
      <c r="E131" s="63"/>
      <c r="F131" s="68"/>
      <c r="G131" s="119"/>
    </row>
    <row r="132" spans="1:158" s="58" customFormat="1" x14ac:dyDescent="0.25">
      <c r="A132" s="66" t="s">
        <v>162</v>
      </c>
      <c r="B132" s="26"/>
      <c r="C132" s="22">
        <f>C109+ROUND(C127*3.2,0)+C129+C131</f>
        <v>2654</v>
      </c>
      <c r="D132" s="63"/>
      <c r="E132" s="63"/>
      <c r="F132" s="68"/>
      <c r="G132" s="119"/>
    </row>
    <row r="133" spans="1:158" s="58" customFormat="1" ht="29.25" x14ac:dyDescent="0.25">
      <c r="A133" s="67" t="s">
        <v>161</v>
      </c>
      <c r="B133" s="26"/>
      <c r="C133" s="22">
        <f>SUM(C107,C132)</f>
        <v>32623.829059829059</v>
      </c>
      <c r="D133" s="63"/>
      <c r="E133" s="63"/>
      <c r="F133" s="68"/>
    </row>
    <row r="134" spans="1:158" s="58" customFormat="1" ht="15" customHeight="1" x14ac:dyDescent="0.25">
      <c r="A134" s="350" t="s">
        <v>124</v>
      </c>
      <c r="B134" s="26"/>
      <c r="C134" s="335">
        <f>C135</f>
        <v>100</v>
      </c>
      <c r="D134" s="63"/>
      <c r="E134" s="63"/>
      <c r="F134" s="68"/>
    </row>
    <row r="135" spans="1:158" s="58" customFormat="1" ht="15" customHeight="1" x14ac:dyDescent="0.25">
      <c r="A135" s="362" t="s">
        <v>19</v>
      </c>
      <c r="B135" s="26"/>
      <c r="C135" s="3">
        <v>100</v>
      </c>
      <c r="D135" s="63"/>
      <c r="E135" s="63"/>
      <c r="F135" s="68"/>
    </row>
    <row r="136" spans="1:158" s="164" customFormat="1" x14ac:dyDescent="0.25">
      <c r="A136" s="54" t="s">
        <v>7</v>
      </c>
      <c r="B136" s="229"/>
      <c r="C136" s="57"/>
      <c r="D136" s="121"/>
      <c r="E136" s="121"/>
      <c r="F136" s="57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</row>
    <row r="137" spans="1:158" s="164" customFormat="1" x14ac:dyDescent="0.25">
      <c r="A137" s="54" t="s">
        <v>145</v>
      </c>
      <c r="B137" s="229"/>
      <c r="C137" s="57"/>
      <c r="D137" s="121"/>
      <c r="E137" s="121"/>
      <c r="F137" s="57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</row>
    <row r="138" spans="1:158" s="164" customFormat="1" x14ac:dyDescent="0.25">
      <c r="A138" s="32" t="s">
        <v>11</v>
      </c>
      <c r="B138" s="94">
        <v>300</v>
      </c>
      <c r="C138" s="63">
        <v>170</v>
      </c>
      <c r="D138" s="216">
        <v>9</v>
      </c>
      <c r="E138" s="121">
        <f>ROUND(F138/B138,0)</f>
        <v>5</v>
      </c>
      <c r="F138" s="3">
        <f>ROUND(C138*D138,0)</f>
        <v>1530</v>
      </c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</row>
    <row r="139" spans="1:158" s="164" customFormat="1" x14ac:dyDescent="0.25">
      <c r="A139" s="33" t="s">
        <v>143</v>
      </c>
      <c r="B139" s="215">
        <v>300</v>
      </c>
      <c r="C139" s="218">
        <v>20</v>
      </c>
      <c r="D139" s="219">
        <v>10</v>
      </c>
      <c r="E139" s="121">
        <f t="shared" ref="E139" si="10">ROUND(F139/B139,0)</f>
        <v>1</v>
      </c>
      <c r="F139" s="3">
        <f t="shared" ref="F139" si="11">ROUND(C139*D139,0)</f>
        <v>200</v>
      </c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</row>
    <row r="140" spans="1:158" s="164" customFormat="1" x14ac:dyDescent="0.25">
      <c r="A140" s="43" t="s">
        <v>9</v>
      </c>
      <c r="B140" s="99"/>
      <c r="C140" s="111">
        <f>C138+C139</f>
        <v>190</v>
      </c>
      <c r="D140" s="230">
        <f>F140/C140</f>
        <v>9.1052631578947363</v>
      </c>
      <c r="E140" s="111">
        <f t="shared" ref="E140:F140" si="12">E138+E139</f>
        <v>6</v>
      </c>
      <c r="F140" s="111">
        <f t="shared" si="12"/>
        <v>1730</v>
      </c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</row>
    <row r="141" spans="1:158" s="164" customFormat="1" x14ac:dyDescent="0.25">
      <c r="A141" s="54" t="s">
        <v>77</v>
      </c>
      <c r="B141" s="99"/>
      <c r="C141" s="111"/>
      <c r="D141" s="221"/>
      <c r="E141" s="123"/>
      <c r="F141" s="111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</row>
    <row r="142" spans="1:158" s="180" customFormat="1" x14ac:dyDescent="0.25">
      <c r="A142" s="33" t="s">
        <v>37</v>
      </c>
      <c r="B142" s="215">
        <v>240</v>
      </c>
      <c r="C142" s="218">
        <v>200</v>
      </c>
      <c r="D142" s="219">
        <v>8</v>
      </c>
      <c r="E142" s="121">
        <f>ROUND(F142/B142,0)</f>
        <v>7</v>
      </c>
      <c r="F142" s="3">
        <f>ROUND(C142*D142,0)</f>
        <v>1600</v>
      </c>
    </row>
    <row r="143" spans="1:158" s="180" customFormat="1" x14ac:dyDescent="0.25">
      <c r="A143" s="33" t="s">
        <v>143</v>
      </c>
      <c r="B143" s="215">
        <v>240</v>
      </c>
      <c r="C143" s="218">
        <v>20</v>
      </c>
      <c r="D143" s="219">
        <v>8</v>
      </c>
      <c r="E143" s="121">
        <f t="shared" ref="E143:E144" si="13">ROUND(F143/B143,0)</f>
        <v>1</v>
      </c>
      <c r="F143" s="3">
        <f t="shared" ref="F143:F144" si="14">ROUND(C143*D143,0)</f>
        <v>160</v>
      </c>
    </row>
    <row r="144" spans="1:158" s="180" customFormat="1" x14ac:dyDescent="0.25">
      <c r="A144" s="33" t="s">
        <v>57</v>
      </c>
      <c r="B144" s="215">
        <v>240</v>
      </c>
      <c r="C144" s="218">
        <v>25</v>
      </c>
      <c r="D144" s="219">
        <v>8</v>
      </c>
      <c r="E144" s="121">
        <f t="shared" si="13"/>
        <v>1</v>
      </c>
      <c r="F144" s="3">
        <f t="shared" si="14"/>
        <v>200</v>
      </c>
    </row>
    <row r="145" spans="1:158" s="180" customFormat="1" x14ac:dyDescent="0.25">
      <c r="A145" s="117" t="s">
        <v>147</v>
      </c>
      <c r="B145" s="215"/>
      <c r="C145" s="220">
        <f>C142+C143+C144</f>
        <v>245</v>
      </c>
      <c r="D145" s="221">
        <f t="shared" ref="D145" si="15">D142</f>
        <v>8</v>
      </c>
      <c r="E145" s="220">
        <f t="shared" ref="E145:F145" si="16">E142+E143+E144</f>
        <v>9</v>
      </c>
      <c r="F145" s="220">
        <f t="shared" si="16"/>
        <v>1960</v>
      </c>
    </row>
    <row r="146" spans="1:158" ht="19.5" customHeight="1" x14ac:dyDescent="0.25">
      <c r="A146" s="36" t="s">
        <v>118</v>
      </c>
      <c r="B146" s="205"/>
      <c r="C146" s="59">
        <f>C140+C145</f>
        <v>435</v>
      </c>
      <c r="D146" s="206">
        <f>F146/C146</f>
        <v>8.4827586206896548</v>
      </c>
      <c r="E146" s="59">
        <f>E140+E145</f>
        <v>15</v>
      </c>
      <c r="F146" s="59">
        <f>F140+F145</f>
        <v>3690</v>
      </c>
    </row>
    <row r="147" spans="1:158" ht="15.75" thickBot="1" x14ac:dyDescent="0.3">
      <c r="A147" s="224" t="s">
        <v>10</v>
      </c>
      <c r="B147" s="225"/>
      <c r="C147" s="225"/>
      <c r="D147" s="225"/>
      <c r="E147" s="225"/>
      <c r="F147" s="225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</row>
    <row r="148" spans="1:158" ht="23.25" hidden="1" customHeight="1" x14ac:dyDescent="0.25">
      <c r="A148" s="231" t="s">
        <v>202</v>
      </c>
      <c r="B148" s="114"/>
      <c r="C148" s="114"/>
      <c r="D148" s="114"/>
      <c r="E148" s="114"/>
      <c r="F148" s="114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</row>
    <row r="149" spans="1:158" ht="15.75" hidden="1" x14ac:dyDescent="0.25">
      <c r="A149" s="232" t="s">
        <v>4</v>
      </c>
      <c r="B149" s="108"/>
      <c r="C149" s="108"/>
      <c r="D149" s="206" t="e">
        <f>F149/#REF!</f>
        <v>#REF!</v>
      </c>
      <c r="E149" s="109">
        <f>E20+E94</f>
        <v>132</v>
      </c>
      <c r="F149" s="109">
        <f>F20+F94</f>
        <v>43262</v>
      </c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</row>
    <row r="150" spans="1:158" ht="15.75" hidden="1" x14ac:dyDescent="0.25">
      <c r="A150" s="232" t="s">
        <v>203</v>
      </c>
      <c r="B150" s="108"/>
      <c r="C150" s="108"/>
      <c r="D150" s="233"/>
      <c r="E150" s="108"/>
      <c r="F150" s="108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</row>
    <row r="151" spans="1:158" hidden="1" x14ac:dyDescent="0.25">
      <c r="A151" s="27" t="s">
        <v>123</v>
      </c>
      <c r="B151" s="30"/>
      <c r="C151" s="30"/>
      <c r="D151" s="233"/>
      <c r="E151" s="30"/>
      <c r="F151" s="3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</row>
    <row r="152" spans="1:158" hidden="1" x14ac:dyDescent="0.25">
      <c r="A152" s="28" t="s">
        <v>121</v>
      </c>
      <c r="B152" s="108"/>
      <c r="C152" s="108"/>
      <c r="D152" s="233"/>
      <c r="E152" s="108"/>
      <c r="F152" s="108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</row>
    <row r="153" spans="1:158" ht="30" hidden="1" x14ac:dyDescent="0.25">
      <c r="A153" s="28" t="s">
        <v>122</v>
      </c>
      <c r="B153" s="108"/>
      <c r="C153" s="108"/>
      <c r="D153" s="233"/>
      <c r="E153" s="108"/>
      <c r="F153" s="108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</row>
    <row r="154" spans="1:158" ht="15.75" hidden="1" x14ac:dyDescent="0.25">
      <c r="A154" s="234" t="s">
        <v>204</v>
      </c>
      <c r="B154" s="108"/>
      <c r="C154" s="108"/>
      <c r="D154" s="233"/>
      <c r="E154" s="108"/>
      <c r="F154" s="108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</row>
    <row r="155" spans="1:158" hidden="1" x14ac:dyDescent="0.25">
      <c r="A155" s="43" t="s">
        <v>7</v>
      </c>
      <c r="B155" s="108"/>
      <c r="C155" s="108"/>
      <c r="D155" s="233"/>
      <c r="E155" s="108"/>
      <c r="F155" s="108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</row>
    <row r="156" spans="1:158" hidden="1" x14ac:dyDescent="0.25">
      <c r="A156" s="43" t="s">
        <v>205</v>
      </c>
      <c r="B156" s="108"/>
      <c r="C156" s="108"/>
      <c r="D156" s="235" t="e">
        <f>F156/#REF!</f>
        <v>#REF!</v>
      </c>
      <c r="E156" s="236">
        <f>E73+E140</f>
        <v>42</v>
      </c>
      <c r="F156" s="236">
        <f>F73+F140</f>
        <v>12380</v>
      </c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</row>
    <row r="157" spans="1:158" hidden="1" x14ac:dyDescent="0.25">
      <c r="A157" s="237" t="s">
        <v>20</v>
      </c>
      <c r="B157" s="108"/>
      <c r="C157" s="108"/>
      <c r="D157" s="233"/>
      <c r="E157" s="108"/>
      <c r="F157" s="108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0"/>
      <c r="EN157" s="180"/>
      <c r="EO157" s="180"/>
      <c r="EP157" s="180"/>
      <c r="EQ157" s="180"/>
      <c r="ER157" s="180"/>
      <c r="ES157" s="180"/>
      <c r="ET157" s="180"/>
      <c r="EU157" s="180"/>
      <c r="EV157" s="180"/>
      <c r="EW157" s="180"/>
      <c r="EX157" s="180"/>
      <c r="EY157" s="180"/>
      <c r="EZ157" s="180"/>
      <c r="FA157" s="180"/>
      <c r="FB157" s="180"/>
    </row>
    <row r="158" spans="1:158" hidden="1" x14ac:dyDescent="0.25">
      <c r="A158" s="1" t="s">
        <v>146</v>
      </c>
      <c r="B158" s="108"/>
      <c r="C158" s="108"/>
      <c r="D158" s="233" t="e">
        <f>F158/#REF!</f>
        <v>#REF!</v>
      </c>
      <c r="E158" s="108">
        <f>E75+E142</f>
        <v>19</v>
      </c>
      <c r="F158" s="108">
        <f>F75+F142</f>
        <v>4480</v>
      </c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0"/>
      <c r="EE158" s="180"/>
      <c r="EF158" s="180"/>
      <c r="EG158" s="180"/>
      <c r="EH158" s="180"/>
      <c r="EI158" s="180"/>
      <c r="EJ158" s="180"/>
      <c r="EK158" s="180"/>
      <c r="EL158" s="180"/>
      <c r="EM158" s="180"/>
      <c r="EN158" s="180"/>
      <c r="EO158" s="180"/>
      <c r="EP158" s="180"/>
      <c r="EQ158" s="180"/>
      <c r="ER158" s="180"/>
      <c r="ES158" s="180"/>
      <c r="ET158" s="180"/>
      <c r="EU158" s="180"/>
      <c r="EV158" s="180"/>
      <c r="EW158" s="180"/>
      <c r="EX158" s="180"/>
      <c r="EY158" s="180"/>
      <c r="EZ158" s="180"/>
      <c r="FA158" s="180"/>
      <c r="FB158" s="180"/>
    </row>
    <row r="159" spans="1:158" hidden="1" x14ac:dyDescent="0.25">
      <c r="A159" s="1" t="s">
        <v>11</v>
      </c>
      <c r="B159" s="108"/>
      <c r="C159" s="108"/>
      <c r="D159" s="233"/>
      <c r="E159" s="108"/>
      <c r="F159" s="108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0"/>
      <c r="EE159" s="180"/>
      <c r="EF159" s="180"/>
      <c r="EG159" s="180"/>
      <c r="EH159" s="180"/>
      <c r="EI159" s="180"/>
      <c r="EJ159" s="180"/>
      <c r="EK159" s="180"/>
      <c r="EL159" s="180"/>
      <c r="EM159" s="180"/>
      <c r="EN159" s="180"/>
      <c r="EO159" s="180"/>
      <c r="EP159" s="180"/>
      <c r="EQ159" s="180"/>
      <c r="ER159" s="180"/>
      <c r="ES159" s="180"/>
      <c r="ET159" s="180"/>
      <c r="EU159" s="180"/>
      <c r="EV159" s="180"/>
      <c r="EW159" s="180"/>
      <c r="EX159" s="180"/>
      <c r="EY159" s="180"/>
      <c r="EZ159" s="180"/>
      <c r="FA159" s="180"/>
      <c r="FB159" s="180"/>
    </row>
    <row r="160" spans="1:158" hidden="1" x14ac:dyDescent="0.25">
      <c r="A160" s="238" t="s">
        <v>147</v>
      </c>
      <c r="B160" s="108"/>
      <c r="C160" s="108"/>
      <c r="D160" s="233" t="e">
        <f>F160/#REF!</f>
        <v>#REF!</v>
      </c>
      <c r="E160" s="108">
        <f>E77+E145</f>
        <v>22</v>
      </c>
      <c r="F160" s="108">
        <f>F77+F145</f>
        <v>5000</v>
      </c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180"/>
      <c r="EA160" s="180"/>
      <c r="EB160" s="180"/>
      <c r="EC160" s="180"/>
      <c r="ED160" s="180"/>
      <c r="EE160" s="180"/>
      <c r="EF160" s="180"/>
      <c r="EG160" s="180"/>
      <c r="EH160" s="180"/>
      <c r="EI160" s="180"/>
      <c r="EJ160" s="180"/>
      <c r="EK160" s="180"/>
      <c r="EL160" s="180"/>
      <c r="EM160" s="180"/>
      <c r="EN160" s="180"/>
      <c r="EO160" s="180"/>
      <c r="EP160" s="180"/>
      <c r="EQ160" s="180"/>
      <c r="ER160" s="180"/>
      <c r="ES160" s="180"/>
      <c r="ET160" s="180"/>
      <c r="EU160" s="180"/>
      <c r="EV160" s="180"/>
      <c r="EW160" s="180"/>
      <c r="EX160" s="180"/>
      <c r="EY160" s="180"/>
      <c r="EZ160" s="180"/>
      <c r="FA160" s="180"/>
      <c r="FB160" s="180"/>
    </row>
    <row r="161" spans="1:158" ht="18" hidden="1" customHeight="1" x14ac:dyDescent="0.25">
      <c r="A161" s="239" t="s">
        <v>206</v>
      </c>
      <c r="B161" s="109"/>
      <c r="C161" s="109"/>
      <c r="D161" s="206" t="e">
        <f>F161/#REF!</f>
        <v>#REF!</v>
      </c>
      <c r="E161" s="109">
        <f>E78+E146</f>
        <v>64</v>
      </c>
      <c r="F161" s="109">
        <f>F78+F146</f>
        <v>17380</v>
      </c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80"/>
      <c r="EJ161" s="180"/>
      <c r="EK161" s="180"/>
      <c r="EL161" s="180"/>
      <c r="EM161" s="180"/>
      <c r="EN161" s="180"/>
      <c r="EO161" s="180"/>
      <c r="EP161" s="180"/>
      <c r="EQ161" s="180"/>
      <c r="ER161" s="180"/>
      <c r="ES161" s="180"/>
      <c r="ET161" s="180"/>
      <c r="EU161" s="180"/>
      <c r="EV161" s="180"/>
      <c r="EW161" s="180"/>
      <c r="EX161" s="180"/>
      <c r="EY161" s="180"/>
      <c r="EZ161" s="180"/>
      <c r="FA161" s="180"/>
      <c r="FB161" s="180"/>
    </row>
    <row r="162" spans="1:158" ht="30" hidden="1" x14ac:dyDescent="0.25">
      <c r="A162" s="240" t="s">
        <v>207</v>
      </c>
      <c r="B162" s="241"/>
      <c r="C162" s="241"/>
      <c r="D162" s="233"/>
      <c r="E162" s="241"/>
      <c r="F162" s="241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  <c r="EJ162" s="180"/>
      <c r="EK162" s="180"/>
      <c r="EL162" s="180"/>
      <c r="EM162" s="180"/>
      <c r="EN162" s="180"/>
      <c r="EO162" s="180"/>
      <c r="EP162" s="180"/>
      <c r="EQ162" s="180"/>
      <c r="ER162" s="180"/>
      <c r="ES162" s="180"/>
      <c r="ET162" s="180"/>
      <c r="EU162" s="180"/>
      <c r="EV162" s="180"/>
      <c r="EW162" s="180"/>
      <c r="EX162" s="180"/>
      <c r="EY162" s="180"/>
      <c r="EZ162" s="180"/>
      <c r="FA162" s="180"/>
      <c r="FB162" s="180"/>
    </row>
    <row r="163" spans="1:158" ht="31.5" hidden="1" x14ac:dyDescent="0.25">
      <c r="A163" s="38" t="s">
        <v>177</v>
      </c>
      <c r="B163" s="241"/>
      <c r="C163" s="241"/>
      <c r="D163" s="233"/>
      <c r="E163" s="241"/>
      <c r="F163" s="241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0"/>
      <c r="EE163" s="180"/>
      <c r="EF163" s="180"/>
      <c r="EG163" s="180"/>
      <c r="EH163" s="180"/>
      <c r="EI163" s="180"/>
      <c r="EJ163" s="180"/>
      <c r="EK163" s="180"/>
      <c r="EL163" s="180"/>
      <c r="EM163" s="180"/>
      <c r="EN163" s="180"/>
      <c r="EO163" s="180"/>
      <c r="EP163" s="180"/>
      <c r="EQ163" s="180"/>
      <c r="ER163" s="180"/>
      <c r="ES163" s="180"/>
      <c r="ET163" s="180"/>
      <c r="EU163" s="180"/>
      <c r="EV163" s="180"/>
      <c r="EW163" s="180"/>
      <c r="EX163" s="180"/>
      <c r="EY163" s="180"/>
      <c r="EZ163" s="180"/>
      <c r="FA163" s="180"/>
      <c r="FB163" s="180"/>
    </row>
    <row r="164" spans="1:158" ht="31.5" hidden="1" x14ac:dyDescent="0.25">
      <c r="A164" s="38" t="s">
        <v>178</v>
      </c>
      <c r="B164" s="241"/>
      <c r="C164" s="241"/>
      <c r="D164" s="233"/>
      <c r="E164" s="241"/>
      <c r="F164" s="241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0"/>
      <c r="EE164" s="180"/>
      <c r="EF164" s="180"/>
      <c r="EG164" s="180"/>
      <c r="EH164" s="180"/>
      <c r="EI164" s="180"/>
      <c r="EJ164" s="180"/>
      <c r="EK164" s="180"/>
      <c r="EL164" s="180"/>
      <c r="EM164" s="180"/>
      <c r="EN164" s="180"/>
      <c r="EO164" s="180"/>
      <c r="EP164" s="180"/>
      <c r="EQ164" s="180"/>
      <c r="ER164" s="180"/>
      <c r="ES164" s="180"/>
      <c r="ET164" s="180"/>
      <c r="EU164" s="180"/>
      <c r="EV164" s="180"/>
      <c r="EW164" s="180"/>
      <c r="EX164" s="180"/>
      <c r="EY164" s="180"/>
      <c r="EZ164" s="180"/>
      <c r="FA164" s="180"/>
      <c r="FB164" s="180"/>
    </row>
    <row r="165" spans="1:158" ht="15.75" hidden="1" x14ac:dyDescent="0.25">
      <c r="A165" s="38" t="s">
        <v>209</v>
      </c>
      <c r="B165" s="241"/>
      <c r="C165" s="241"/>
      <c r="D165" s="233"/>
      <c r="E165" s="241"/>
      <c r="F165" s="241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  <c r="EK165" s="180"/>
      <c r="EL165" s="180"/>
      <c r="EM165" s="180"/>
      <c r="EN165" s="180"/>
      <c r="EO165" s="180"/>
      <c r="EP165" s="180"/>
      <c r="EQ165" s="180"/>
      <c r="ER165" s="180"/>
      <c r="ES165" s="180"/>
      <c r="ET165" s="180"/>
      <c r="EU165" s="180"/>
      <c r="EV165" s="180"/>
      <c r="EW165" s="180"/>
      <c r="EX165" s="180"/>
      <c r="EY165" s="180"/>
      <c r="EZ165" s="180"/>
      <c r="FA165" s="180"/>
      <c r="FB165" s="180"/>
    </row>
    <row r="166" spans="1:158" ht="15.75" hidden="1" x14ac:dyDescent="0.25">
      <c r="A166" s="39" t="s">
        <v>153</v>
      </c>
      <c r="B166" s="241"/>
      <c r="C166" s="241"/>
      <c r="D166" s="233"/>
      <c r="E166" s="241"/>
      <c r="F166" s="241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  <c r="EJ166" s="180"/>
      <c r="EK166" s="180"/>
      <c r="EL166" s="180"/>
      <c r="EM166" s="180"/>
      <c r="EN166" s="180"/>
      <c r="EO166" s="180"/>
      <c r="EP166" s="180"/>
      <c r="EQ166" s="180"/>
      <c r="ER166" s="180"/>
      <c r="ES166" s="180"/>
      <c r="ET166" s="180"/>
      <c r="EU166" s="180"/>
      <c r="EV166" s="180"/>
      <c r="EW166" s="180"/>
      <c r="EX166" s="180"/>
      <c r="EY166" s="180"/>
      <c r="EZ166" s="180"/>
      <c r="FA166" s="180"/>
      <c r="FB166" s="180"/>
    </row>
    <row r="167" spans="1:158" ht="15.75" hidden="1" x14ac:dyDescent="0.25">
      <c r="A167" s="242" t="s">
        <v>184</v>
      </c>
      <c r="B167" s="108"/>
      <c r="C167" s="108"/>
      <c r="D167" s="243"/>
      <c r="E167" s="108"/>
      <c r="F167" s="108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180"/>
      <c r="DV167" s="180"/>
      <c r="DW167" s="180"/>
      <c r="DX167" s="180"/>
      <c r="DY167" s="180"/>
      <c r="DZ167" s="180"/>
      <c r="EA167" s="180"/>
      <c r="EB167" s="180"/>
      <c r="EC167" s="180"/>
      <c r="ED167" s="180"/>
      <c r="EE167" s="180"/>
      <c r="EF167" s="180"/>
      <c r="EG167" s="180"/>
      <c r="EH167" s="180"/>
      <c r="EI167" s="180"/>
      <c r="EJ167" s="180"/>
      <c r="EK167" s="180"/>
      <c r="EL167" s="180"/>
      <c r="EM167" s="180"/>
      <c r="EN167" s="180"/>
      <c r="EO167" s="180"/>
      <c r="EP167" s="180"/>
      <c r="EQ167" s="180"/>
      <c r="ER167" s="180"/>
      <c r="ES167" s="180"/>
      <c r="ET167" s="180"/>
      <c r="EU167" s="180"/>
      <c r="EV167" s="180"/>
      <c r="EW167" s="180"/>
      <c r="EX167" s="180"/>
      <c r="EY167" s="180"/>
      <c r="EZ167" s="180"/>
      <c r="FA167" s="180"/>
      <c r="FB167" s="180"/>
    </row>
    <row r="168" spans="1:158" ht="15.75" hidden="1" x14ac:dyDescent="0.25">
      <c r="A168" s="51" t="s">
        <v>179</v>
      </c>
      <c r="B168" s="108"/>
      <c r="C168" s="108"/>
      <c r="D168" s="108"/>
      <c r="E168" s="108"/>
      <c r="F168" s="108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  <c r="DY168" s="180"/>
      <c r="DZ168" s="180"/>
      <c r="EA168" s="180"/>
      <c r="EB168" s="180"/>
      <c r="EC168" s="180"/>
      <c r="ED168" s="180"/>
      <c r="EE168" s="180"/>
      <c r="EF168" s="180"/>
      <c r="EG168" s="180"/>
      <c r="EH168" s="180"/>
      <c r="EI168" s="180"/>
      <c r="EJ168" s="180"/>
      <c r="EK168" s="180"/>
      <c r="EL168" s="180"/>
      <c r="EM168" s="180"/>
      <c r="EN168" s="180"/>
      <c r="EO168" s="180"/>
      <c r="EP168" s="180"/>
      <c r="EQ168" s="180"/>
      <c r="ER168" s="180"/>
      <c r="ES168" s="180"/>
      <c r="ET168" s="180"/>
      <c r="EU168" s="180"/>
      <c r="EV168" s="180"/>
      <c r="EW168" s="180"/>
      <c r="EX168" s="180"/>
      <c r="EY168" s="180"/>
      <c r="EZ168" s="180"/>
      <c r="FA168" s="180"/>
      <c r="FB168" s="180"/>
    </row>
    <row r="169" spans="1:158" ht="15.75" hidden="1" x14ac:dyDescent="0.25">
      <c r="A169" s="52" t="s">
        <v>180</v>
      </c>
      <c r="B169" s="108"/>
      <c r="C169" s="108"/>
      <c r="D169" s="108"/>
      <c r="E169" s="108"/>
      <c r="F169" s="108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0"/>
      <c r="CZ169" s="180"/>
      <c r="DA169" s="180"/>
      <c r="DB169" s="180"/>
      <c r="DC169" s="180"/>
      <c r="DD169" s="180"/>
      <c r="DE169" s="180"/>
      <c r="DF169" s="180"/>
      <c r="DG169" s="180"/>
      <c r="DH169" s="180"/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180"/>
      <c r="DV169" s="180"/>
      <c r="DW169" s="180"/>
      <c r="DX169" s="180"/>
      <c r="DY169" s="180"/>
      <c r="DZ169" s="180"/>
      <c r="EA169" s="180"/>
      <c r="EB169" s="180"/>
      <c r="EC169" s="180"/>
      <c r="ED169" s="180"/>
      <c r="EE169" s="180"/>
      <c r="EF169" s="180"/>
      <c r="EG169" s="180"/>
      <c r="EH169" s="180"/>
      <c r="EI169" s="180"/>
      <c r="EJ169" s="180"/>
      <c r="EK169" s="180"/>
      <c r="EL169" s="180"/>
      <c r="EM169" s="180"/>
      <c r="EN169" s="180"/>
      <c r="EO169" s="180"/>
      <c r="EP169" s="180"/>
      <c r="EQ169" s="180"/>
      <c r="ER169" s="180"/>
      <c r="ES169" s="180"/>
      <c r="ET169" s="180"/>
      <c r="EU169" s="180"/>
      <c r="EV169" s="180"/>
      <c r="EW169" s="180"/>
      <c r="EX169" s="180"/>
      <c r="EY169" s="180"/>
      <c r="EZ169" s="180"/>
      <c r="FA169" s="180"/>
      <c r="FB169" s="180"/>
    </row>
    <row r="170" spans="1:158" ht="15.75" hidden="1" x14ac:dyDescent="0.25">
      <c r="A170" s="51" t="s">
        <v>181</v>
      </c>
      <c r="B170" s="108"/>
      <c r="C170" s="108"/>
      <c r="D170" s="108"/>
      <c r="E170" s="108"/>
      <c r="F170" s="108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0"/>
      <c r="DE170" s="180"/>
      <c r="DF170" s="180"/>
      <c r="DG170" s="180"/>
      <c r="DH170" s="180"/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180"/>
      <c r="DV170" s="180"/>
      <c r="DW170" s="180"/>
      <c r="DX170" s="180"/>
      <c r="DY170" s="180"/>
      <c r="DZ170" s="180"/>
      <c r="EA170" s="180"/>
      <c r="EB170" s="180"/>
      <c r="EC170" s="180"/>
      <c r="ED170" s="180"/>
      <c r="EE170" s="180"/>
      <c r="EF170" s="180"/>
      <c r="EG170" s="180"/>
      <c r="EH170" s="180"/>
      <c r="EI170" s="180"/>
      <c r="EJ170" s="180"/>
      <c r="EK170" s="180"/>
      <c r="EL170" s="180"/>
      <c r="EM170" s="180"/>
      <c r="EN170" s="180"/>
      <c r="EO170" s="180"/>
      <c r="EP170" s="180"/>
      <c r="EQ170" s="180"/>
      <c r="ER170" s="180"/>
      <c r="ES170" s="180"/>
      <c r="ET170" s="180"/>
      <c r="EU170" s="180"/>
      <c r="EV170" s="180"/>
      <c r="EW170" s="180"/>
      <c r="EX170" s="180"/>
      <c r="EY170" s="180"/>
      <c r="EZ170" s="180"/>
      <c r="FA170" s="180"/>
      <c r="FB170" s="180"/>
    </row>
    <row r="171" spans="1:158" ht="31.5" hidden="1" x14ac:dyDescent="0.25">
      <c r="A171" s="138" t="s">
        <v>182</v>
      </c>
      <c r="B171" s="108"/>
      <c r="C171" s="108"/>
      <c r="D171" s="108"/>
      <c r="E171" s="108"/>
      <c r="F171" s="108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180"/>
      <c r="EA171" s="180"/>
      <c r="EB171" s="180"/>
      <c r="EC171" s="180"/>
      <c r="ED171" s="180"/>
      <c r="EE171" s="180"/>
      <c r="EF171" s="180"/>
      <c r="EG171" s="180"/>
      <c r="EH171" s="180"/>
      <c r="EI171" s="180"/>
      <c r="EJ171" s="180"/>
      <c r="EK171" s="180"/>
      <c r="EL171" s="180"/>
      <c r="EM171" s="180"/>
      <c r="EN171" s="180"/>
      <c r="EO171" s="180"/>
      <c r="EP171" s="180"/>
      <c r="EQ171" s="180"/>
      <c r="ER171" s="180"/>
      <c r="ES171" s="180"/>
      <c r="ET171" s="180"/>
      <c r="EU171" s="180"/>
      <c r="EV171" s="180"/>
      <c r="EW171" s="180"/>
      <c r="EX171" s="180"/>
      <c r="EY171" s="180"/>
      <c r="EZ171" s="180"/>
      <c r="FA171" s="180"/>
      <c r="FB171" s="180"/>
    </row>
    <row r="172" spans="1:158" ht="16.5" hidden="1" thickBot="1" x14ac:dyDescent="0.3">
      <c r="A172" s="244" t="s">
        <v>183</v>
      </c>
      <c r="B172" s="245"/>
      <c r="C172" s="245"/>
      <c r="D172" s="245"/>
      <c r="E172" s="245"/>
      <c r="F172" s="245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0"/>
      <c r="DO172" s="180"/>
      <c r="DP172" s="180"/>
      <c r="DQ172" s="180"/>
      <c r="DR172" s="180"/>
      <c r="DS172" s="180"/>
      <c r="DT172" s="180"/>
      <c r="DU172" s="180"/>
      <c r="DV172" s="180"/>
      <c r="DW172" s="180"/>
      <c r="DX172" s="180"/>
      <c r="DY172" s="180"/>
      <c r="DZ172" s="180"/>
      <c r="EA172" s="180"/>
      <c r="EB172" s="180"/>
      <c r="EC172" s="180"/>
      <c r="ED172" s="180"/>
      <c r="EE172" s="180"/>
      <c r="EF172" s="180"/>
      <c r="EG172" s="180"/>
      <c r="EH172" s="180"/>
      <c r="EI172" s="180"/>
      <c r="EJ172" s="180"/>
      <c r="EK172" s="180"/>
      <c r="EL172" s="180"/>
      <c r="EM172" s="180"/>
      <c r="EN172" s="180"/>
      <c r="EO172" s="180"/>
      <c r="EP172" s="180"/>
      <c r="EQ172" s="180"/>
      <c r="ER172" s="180"/>
      <c r="ES172" s="180"/>
      <c r="ET172" s="180"/>
      <c r="EU172" s="180"/>
      <c r="EV172" s="180"/>
      <c r="EW172" s="180"/>
      <c r="EX172" s="180"/>
      <c r="EY172" s="180"/>
      <c r="EZ172" s="180"/>
      <c r="FA172" s="180"/>
      <c r="FB172" s="180"/>
    </row>
    <row r="173" spans="1:158" hidden="1" x14ac:dyDescent="0.25"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  <c r="DV173" s="180"/>
      <c r="DW173" s="180"/>
      <c r="DX173" s="180"/>
      <c r="DY173" s="180"/>
      <c r="DZ173" s="180"/>
      <c r="EA173" s="180"/>
      <c r="EB173" s="180"/>
      <c r="EC173" s="180"/>
      <c r="ED173" s="180"/>
      <c r="EE173" s="180"/>
      <c r="EF173" s="180"/>
      <c r="EG173" s="180"/>
      <c r="EH173" s="180"/>
      <c r="EI173" s="180"/>
      <c r="EJ173" s="180"/>
      <c r="EK173" s="180"/>
      <c r="EL173" s="180"/>
      <c r="EM173" s="180"/>
      <c r="EN173" s="180"/>
      <c r="EO173" s="180"/>
      <c r="EP173" s="180"/>
      <c r="EQ173" s="180"/>
      <c r="ER173" s="180"/>
      <c r="ES173" s="180"/>
      <c r="ET173" s="180"/>
      <c r="EU173" s="180"/>
      <c r="EV173" s="180"/>
      <c r="EW173" s="180"/>
      <c r="EX173" s="180"/>
      <c r="EY173" s="180"/>
      <c r="EZ173" s="180"/>
      <c r="FA173" s="180"/>
      <c r="FB173" s="180"/>
    </row>
    <row r="174" spans="1:158" hidden="1" x14ac:dyDescent="0.25"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  <c r="EK174" s="180"/>
      <c r="EL174" s="180"/>
      <c r="EM174" s="180"/>
      <c r="EN174" s="180"/>
      <c r="EO174" s="180"/>
      <c r="EP174" s="180"/>
      <c r="EQ174" s="180"/>
      <c r="ER174" s="180"/>
      <c r="ES174" s="180"/>
      <c r="ET174" s="180"/>
      <c r="EU174" s="180"/>
      <c r="EV174" s="180"/>
      <c r="EW174" s="180"/>
      <c r="EX174" s="180"/>
      <c r="EY174" s="180"/>
      <c r="EZ174" s="180"/>
      <c r="FA174" s="180"/>
      <c r="FB174" s="180"/>
    </row>
    <row r="175" spans="1:158" hidden="1" x14ac:dyDescent="0.25"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180"/>
      <c r="EA175" s="180"/>
      <c r="EB175" s="180"/>
      <c r="EC175" s="180"/>
      <c r="ED175" s="180"/>
      <c r="EE175" s="180"/>
      <c r="EF175" s="180"/>
      <c r="EG175" s="180"/>
      <c r="EH175" s="180"/>
      <c r="EI175" s="180"/>
      <c r="EJ175" s="180"/>
      <c r="EK175" s="180"/>
      <c r="EL175" s="180"/>
      <c r="EM175" s="180"/>
      <c r="EN175" s="180"/>
      <c r="EO175" s="180"/>
      <c r="EP175" s="180"/>
      <c r="EQ175" s="180"/>
      <c r="ER175" s="180"/>
      <c r="ES175" s="180"/>
      <c r="ET175" s="180"/>
      <c r="EU175" s="180"/>
      <c r="EV175" s="180"/>
      <c r="EW175" s="180"/>
      <c r="EX175" s="180"/>
      <c r="EY175" s="180"/>
      <c r="EZ175" s="180"/>
      <c r="FA175" s="180"/>
      <c r="FB175" s="180"/>
    </row>
    <row r="176" spans="1:158" hidden="1" x14ac:dyDescent="0.25"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0"/>
      <c r="CZ176" s="180"/>
      <c r="DA176" s="180"/>
      <c r="DB176" s="180"/>
      <c r="DC176" s="180"/>
      <c r="DD176" s="180"/>
      <c r="DE176" s="180"/>
      <c r="DF176" s="180"/>
      <c r="DG176" s="180"/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180"/>
      <c r="DV176" s="180"/>
      <c r="DW176" s="180"/>
      <c r="DX176" s="180"/>
      <c r="DY176" s="180"/>
      <c r="DZ176" s="180"/>
      <c r="EA176" s="180"/>
      <c r="EB176" s="180"/>
      <c r="EC176" s="180"/>
      <c r="ED176" s="180"/>
      <c r="EE176" s="180"/>
      <c r="EF176" s="180"/>
      <c r="EG176" s="180"/>
      <c r="EH176" s="180"/>
      <c r="EI176" s="180"/>
      <c r="EJ176" s="180"/>
      <c r="EK176" s="180"/>
      <c r="EL176" s="180"/>
      <c r="EM176" s="180"/>
      <c r="EN176" s="180"/>
      <c r="EO176" s="180"/>
      <c r="EP176" s="180"/>
      <c r="EQ176" s="180"/>
      <c r="ER176" s="180"/>
      <c r="ES176" s="180"/>
      <c r="ET176" s="180"/>
      <c r="EU176" s="180"/>
      <c r="EV176" s="180"/>
      <c r="EW176" s="180"/>
      <c r="EX176" s="180"/>
      <c r="EY176" s="180"/>
      <c r="EZ176" s="180"/>
      <c r="FA176" s="180"/>
      <c r="FB176" s="180"/>
    </row>
    <row r="177" spans="4:158" hidden="1" x14ac:dyDescent="0.25"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  <c r="EC177" s="180"/>
      <c r="ED177" s="180"/>
      <c r="EE177" s="180"/>
      <c r="EF177" s="180"/>
      <c r="EG177" s="180"/>
      <c r="EH177" s="180"/>
      <c r="EI177" s="180"/>
      <c r="EJ177" s="180"/>
      <c r="EK177" s="180"/>
      <c r="EL177" s="180"/>
      <c r="EM177" s="180"/>
      <c r="EN177" s="180"/>
      <c r="EO177" s="180"/>
      <c r="EP177" s="180"/>
      <c r="EQ177" s="180"/>
      <c r="ER177" s="180"/>
      <c r="ES177" s="180"/>
      <c r="ET177" s="180"/>
      <c r="EU177" s="180"/>
      <c r="EV177" s="180"/>
      <c r="EW177" s="180"/>
      <c r="EX177" s="180"/>
      <c r="EY177" s="180"/>
      <c r="EZ177" s="180"/>
      <c r="FA177" s="180"/>
      <c r="FB177" s="180"/>
    </row>
    <row r="178" spans="4:158" hidden="1" x14ac:dyDescent="0.25"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180"/>
      <c r="DV178" s="180"/>
      <c r="DW178" s="180"/>
      <c r="DX178" s="180"/>
      <c r="DY178" s="180"/>
      <c r="DZ178" s="180"/>
      <c r="EA178" s="180"/>
      <c r="EB178" s="180"/>
      <c r="EC178" s="180"/>
      <c r="ED178" s="180"/>
      <c r="EE178" s="180"/>
      <c r="EF178" s="180"/>
      <c r="EG178" s="180"/>
      <c r="EH178" s="180"/>
      <c r="EI178" s="180"/>
      <c r="EJ178" s="180"/>
      <c r="EK178" s="180"/>
      <c r="EL178" s="180"/>
      <c r="EM178" s="180"/>
      <c r="EN178" s="180"/>
      <c r="EO178" s="180"/>
      <c r="EP178" s="180"/>
      <c r="EQ178" s="180"/>
      <c r="ER178" s="180"/>
      <c r="ES178" s="180"/>
      <c r="ET178" s="180"/>
      <c r="EU178" s="180"/>
      <c r="EV178" s="180"/>
      <c r="EW178" s="180"/>
      <c r="EX178" s="180"/>
      <c r="EY178" s="180"/>
      <c r="EZ178" s="180"/>
      <c r="FA178" s="180"/>
      <c r="FB178" s="180"/>
    </row>
    <row r="179" spans="4:158" hidden="1" x14ac:dyDescent="0.25"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80"/>
      <c r="EK179" s="180"/>
      <c r="EL179" s="180"/>
      <c r="EM179" s="180"/>
      <c r="EN179" s="180"/>
      <c r="EO179" s="180"/>
      <c r="EP179" s="180"/>
      <c r="EQ179" s="180"/>
      <c r="ER179" s="180"/>
      <c r="ES179" s="180"/>
      <c r="ET179" s="180"/>
      <c r="EU179" s="180"/>
      <c r="EV179" s="180"/>
      <c r="EW179" s="180"/>
      <c r="EX179" s="180"/>
      <c r="EY179" s="180"/>
      <c r="EZ179" s="180"/>
      <c r="FA179" s="180"/>
      <c r="FB179" s="180"/>
    </row>
    <row r="180" spans="4:158" hidden="1" x14ac:dyDescent="0.25"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80"/>
      <c r="EK180" s="180"/>
      <c r="EL180" s="180"/>
      <c r="EM180" s="180"/>
      <c r="EN180" s="180"/>
      <c r="EO180" s="180"/>
      <c r="EP180" s="180"/>
      <c r="EQ180" s="180"/>
      <c r="ER180" s="180"/>
      <c r="ES180" s="180"/>
      <c r="ET180" s="180"/>
      <c r="EU180" s="180"/>
      <c r="EV180" s="180"/>
      <c r="EW180" s="180"/>
      <c r="EX180" s="180"/>
      <c r="EY180" s="180"/>
      <c r="EZ180" s="180"/>
      <c r="FA180" s="180"/>
      <c r="FB180" s="180"/>
    </row>
    <row r="181" spans="4:158" hidden="1" x14ac:dyDescent="0.25"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180"/>
      <c r="DV181" s="180"/>
      <c r="DW181" s="180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  <c r="EJ181" s="180"/>
      <c r="EK181" s="180"/>
      <c r="EL181" s="180"/>
      <c r="EM181" s="180"/>
      <c r="EN181" s="180"/>
      <c r="EO181" s="180"/>
      <c r="EP181" s="180"/>
      <c r="EQ181" s="180"/>
      <c r="ER181" s="180"/>
      <c r="ES181" s="180"/>
      <c r="ET181" s="180"/>
      <c r="EU181" s="180"/>
      <c r="EV181" s="180"/>
      <c r="EW181" s="180"/>
      <c r="EX181" s="180"/>
      <c r="EY181" s="180"/>
      <c r="EZ181" s="180"/>
      <c r="FA181" s="180"/>
      <c r="FB181" s="180"/>
    </row>
    <row r="182" spans="4:158" hidden="1" x14ac:dyDescent="0.25"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180"/>
      <c r="DV182" s="180"/>
      <c r="DW182" s="180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  <c r="EJ182" s="180"/>
      <c r="EK182" s="180"/>
      <c r="EL182" s="180"/>
      <c r="EM182" s="180"/>
      <c r="EN182" s="180"/>
      <c r="EO182" s="180"/>
      <c r="EP182" s="180"/>
      <c r="EQ182" s="180"/>
      <c r="ER182" s="180"/>
      <c r="ES182" s="180"/>
      <c r="ET182" s="180"/>
      <c r="EU182" s="180"/>
      <c r="EV182" s="180"/>
      <c r="EW182" s="180"/>
      <c r="EX182" s="180"/>
      <c r="EY182" s="180"/>
      <c r="EZ182" s="180"/>
      <c r="FA182" s="180"/>
      <c r="FB182" s="180"/>
    </row>
    <row r="183" spans="4:158" hidden="1" x14ac:dyDescent="0.25"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180"/>
      <c r="DV183" s="180"/>
      <c r="DW183" s="180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  <c r="EJ183" s="180"/>
      <c r="EK183" s="180"/>
      <c r="EL183" s="180"/>
      <c r="EM183" s="180"/>
      <c r="EN183" s="180"/>
      <c r="EO183" s="180"/>
      <c r="EP183" s="180"/>
      <c r="EQ183" s="180"/>
      <c r="ER183" s="180"/>
      <c r="ES183" s="180"/>
      <c r="ET183" s="180"/>
      <c r="EU183" s="180"/>
      <c r="EV183" s="180"/>
      <c r="EW183" s="180"/>
      <c r="EX183" s="180"/>
      <c r="EY183" s="180"/>
      <c r="EZ183" s="180"/>
      <c r="FA183" s="180"/>
      <c r="FB183" s="180"/>
    </row>
    <row r="184" spans="4:158" hidden="1" x14ac:dyDescent="0.25"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180"/>
      <c r="DV184" s="180"/>
      <c r="DW184" s="180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  <c r="EJ184" s="180"/>
      <c r="EK184" s="180"/>
      <c r="EL184" s="180"/>
      <c r="EM184" s="180"/>
      <c r="EN184" s="180"/>
      <c r="EO184" s="180"/>
      <c r="EP184" s="180"/>
      <c r="EQ184" s="180"/>
      <c r="ER184" s="180"/>
      <c r="ES184" s="180"/>
      <c r="ET184" s="180"/>
      <c r="EU184" s="180"/>
      <c r="EV184" s="180"/>
      <c r="EW184" s="180"/>
      <c r="EX184" s="180"/>
      <c r="EY184" s="180"/>
      <c r="EZ184" s="180"/>
      <c r="FA184" s="180"/>
      <c r="FB184" s="180"/>
    </row>
    <row r="185" spans="4:158" hidden="1" x14ac:dyDescent="0.25"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0"/>
      <c r="CZ185" s="180"/>
      <c r="DA185" s="180"/>
      <c r="DB185" s="180"/>
      <c r="DC185" s="180"/>
      <c r="DD185" s="180"/>
      <c r="DE185" s="180"/>
      <c r="DF185" s="180"/>
      <c r="DG185" s="180"/>
      <c r="DH185" s="180"/>
      <c r="DI185" s="180"/>
      <c r="DJ185" s="180"/>
      <c r="DK185" s="180"/>
      <c r="DL185" s="180"/>
      <c r="DM185" s="180"/>
      <c r="DN185" s="180"/>
      <c r="DO185" s="180"/>
      <c r="DP185" s="180"/>
      <c r="DQ185" s="180"/>
      <c r="DR185" s="180"/>
      <c r="DS185" s="180"/>
      <c r="DT185" s="180"/>
      <c r="DU185" s="180"/>
      <c r="DV185" s="180"/>
      <c r="DW185" s="180"/>
      <c r="DX185" s="180"/>
      <c r="DY185" s="180"/>
      <c r="DZ185" s="180"/>
      <c r="EA185" s="180"/>
      <c r="EB185" s="180"/>
      <c r="EC185" s="180"/>
      <c r="ED185" s="180"/>
      <c r="EE185" s="180"/>
      <c r="EF185" s="180"/>
      <c r="EG185" s="180"/>
      <c r="EH185" s="180"/>
      <c r="EI185" s="180"/>
      <c r="EJ185" s="180"/>
      <c r="EK185" s="180"/>
      <c r="EL185" s="180"/>
      <c r="EM185" s="180"/>
      <c r="EN185" s="180"/>
      <c r="EO185" s="180"/>
      <c r="EP185" s="180"/>
      <c r="EQ185" s="180"/>
      <c r="ER185" s="180"/>
      <c r="ES185" s="180"/>
      <c r="ET185" s="180"/>
      <c r="EU185" s="180"/>
      <c r="EV185" s="180"/>
      <c r="EW185" s="180"/>
      <c r="EX185" s="180"/>
      <c r="EY185" s="180"/>
      <c r="EZ185" s="180"/>
      <c r="FA185" s="180"/>
      <c r="FB185" s="180"/>
    </row>
    <row r="186" spans="4:158" hidden="1" x14ac:dyDescent="0.25"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0"/>
      <c r="CZ186" s="180"/>
      <c r="DA186" s="180"/>
      <c r="DB186" s="180"/>
      <c r="DC186" s="180"/>
      <c r="DD186" s="180"/>
      <c r="DE186" s="180"/>
      <c r="DF186" s="180"/>
      <c r="DG186" s="180"/>
      <c r="DH186" s="180"/>
      <c r="DI186" s="180"/>
      <c r="DJ186" s="180"/>
      <c r="DK186" s="180"/>
      <c r="DL186" s="180"/>
      <c r="DM186" s="180"/>
      <c r="DN186" s="180"/>
      <c r="DO186" s="180"/>
      <c r="DP186" s="180"/>
      <c r="DQ186" s="180"/>
      <c r="DR186" s="180"/>
      <c r="DS186" s="180"/>
      <c r="DT186" s="180"/>
      <c r="DU186" s="180"/>
      <c r="DV186" s="180"/>
      <c r="DW186" s="180"/>
      <c r="DX186" s="180"/>
      <c r="DY186" s="180"/>
      <c r="DZ186" s="180"/>
      <c r="EA186" s="180"/>
      <c r="EB186" s="180"/>
      <c r="EC186" s="180"/>
      <c r="ED186" s="180"/>
      <c r="EE186" s="180"/>
      <c r="EF186" s="180"/>
      <c r="EG186" s="180"/>
      <c r="EH186" s="180"/>
      <c r="EI186" s="180"/>
      <c r="EJ186" s="180"/>
      <c r="EK186" s="180"/>
      <c r="EL186" s="180"/>
      <c r="EM186" s="180"/>
      <c r="EN186" s="180"/>
      <c r="EO186" s="180"/>
      <c r="EP186" s="180"/>
      <c r="EQ186" s="180"/>
      <c r="ER186" s="180"/>
      <c r="ES186" s="180"/>
      <c r="ET186" s="180"/>
      <c r="EU186" s="180"/>
      <c r="EV186" s="180"/>
      <c r="EW186" s="180"/>
      <c r="EX186" s="180"/>
      <c r="EY186" s="180"/>
      <c r="EZ186" s="180"/>
      <c r="FA186" s="180"/>
      <c r="FB186" s="180"/>
    </row>
    <row r="187" spans="4:158" hidden="1" x14ac:dyDescent="0.25"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0"/>
      <c r="CZ187" s="180"/>
      <c r="DA187" s="180"/>
      <c r="DB187" s="180"/>
      <c r="DC187" s="180"/>
      <c r="DD187" s="180"/>
      <c r="DE187" s="180"/>
      <c r="DF187" s="180"/>
      <c r="DG187" s="180"/>
      <c r="DH187" s="180"/>
      <c r="DI187" s="180"/>
      <c r="DJ187" s="180"/>
      <c r="DK187" s="180"/>
      <c r="DL187" s="180"/>
      <c r="DM187" s="180"/>
      <c r="DN187" s="180"/>
      <c r="DO187" s="180"/>
      <c r="DP187" s="180"/>
      <c r="DQ187" s="180"/>
      <c r="DR187" s="180"/>
      <c r="DS187" s="180"/>
      <c r="DT187" s="180"/>
      <c r="DU187" s="180"/>
      <c r="DV187" s="180"/>
      <c r="DW187" s="180"/>
      <c r="DX187" s="180"/>
      <c r="DY187" s="180"/>
      <c r="DZ187" s="180"/>
      <c r="EA187" s="180"/>
      <c r="EB187" s="180"/>
      <c r="EC187" s="180"/>
      <c r="ED187" s="180"/>
      <c r="EE187" s="180"/>
      <c r="EF187" s="180"/>
      <c r="EG187" s="180"/>
      <c r="EH187" s="180"/>
      <c r="EI187" s="180"/>
      <c r="EJ187" s="180"/>
      <c r="EK187" s="180"/>
      <c r="EL187" s="180"/>
      <c r="EM187" s="180"/>
      <c r="EN187" s="180"/>
      <c r="EO187" s="180"/>
      <c r="EP187" s="180"/>
      <c r="EQ187" s="180"/>
      <c r="ER187" s="180"/>
      <c r="ES187" s="180"/>
      <c r="ET187" s="180"/>
      <c r="EU187" s="180"/>
      <c r="EV187" s="180"/>
      <c r="EW187" s="180"/>
      <c r="EX187" s="180"/>
      <c r="EY187" s="180"/>
      <c r="EZ187" s="180"/>
      <c r="FA187" s="180"/>
      <c r="FB187" s="180"/>
    </row>
    <row r="188" spans="4:158" hidden="1" x14ac:dyDescent="0.25"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0"/>
      <c r="CZ188" s="180"/>
      <c r="DA188" s="180"/>
      <c r="DB188" s="180"/>
      <c r="DC188" s="180"/>
      <c r="DD188" s="180"/>
      <c r="DE188" s="180"/>
      <c r="DF188" s="180"/>
      <c r="DG188" s="180"/>
      <c r="DH188" s="180"/>
      <c r="DI188" s="180"/>
      <c r="DJ188" s="180"/>
      <c r="DK188" s="180"/>
      <c r="DL188" s="180"/>
      <c r="DM188" s="180"/>
      <c r="DN188" s="180"/>
      <c r="DO188" s="180"/>
      <c r="DP188" s="180"/>
      <c r="DQ188" s="180"/>
      <c r="DR188" s="180"/>
      <c r="DS188" s="180"/>
      <c r="DT188" s="180"/>
      <c r="DU188" s="180"/>
      <c r="DV188" s="180"/>
      <c r="DW188" s="180"/>
      <c r="DX188" s="180"/>
      <c r="DY188" s="180"/>
      <c r="DZ188" s="180"/>
      <c r="EA188" s="180"/>
      <c r="EB188" s="180"/>
      <c r="EC188" s="180"/>
      <c r="ED188" s="180"/>
      <c r="EE188" s="180"/>
      <c r="EF188" s="180"/>
      <c r="EG188" s="180"/>
      <c r="EH188" s="180"/>
      <c r="EI188" s="180"/>
      <c r="EJ188" s="180"/>
      <c r="EK188" s="180"/>
      <c r="EL188" s="180"/>
      <c r="EM188" s="180"/>
      <c r="EN188" s="180"/>
      <c r="EO188" s="180"/>
      <c r="EP188" s="180"/>
      <c r="EQ188" s="180"/>
      <c r="ER188" s="180"/>
      <c r="ES188" s="180"/>
      <c r="ET188" s="180"/>
      <c r="EU188" s="180"/>
      <c r="EV188" s="180"/>
      <c r="EW188" s="180"/>
      <c r="EX188" s="180"/>
      <c r="EY188" s="180"/>
      <c r="EZ188" s="180"/>
      <c r="FA188" s="180"/>
      <c r="FB188" s="180"/>
    </row>
    <row r="189" spans="4:158" hidden="1" x14ac:dyDescent="0.25"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0"/>
      <c r="CZ189" s="180"/>
      <c r="DA189" s="180"/>
      <c r="DB189" s="180"/>
      <c r="DC189" s="180"/>
      <c r="DD189" s="180"/>
      <c r="DE189" s="180"/>
      <c r="DF189" s="180"/>
      <c r="DG189" s="180"/>
      <c r="DH189" s="180"/>
      <c r="DI189" s="180"/>
      <c r="DJ189" s="180"/>
      <c r="DK189" s="180"/>
      <c r="DL189" s="180"/>
      <c r="DM189" s="180"/>
      <c r="DN189" s="180"/>
      <c r="DO189" s="180"/>
      <c r="DP189" s="180"/>
      <c r="DQ189" s="180"/>
      <c r="DR189" s="180"/>
      <c r="DS189" s="180"/>
      <c r="DT189" s="180"/>
      <c r="DU189" s="180"/>
      <c r="DV189" s="180"/>
      <c r="DW189" s="180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  <c r="EJ189" s="180"/>
      <c r="EK189" s="180"/>
      <c r="EL189" s="180"/>
      <c r="EM189" s="180"/>
      <c r="EN189" s="180"/>
      <c r="EO189" s="180"/>
      <c r="EP189" s="180"/>
      <c r="EQ189" s="180"/>
      <c r="ER189" s="180"/>
      <c r="ES189" s="180"/>
      <c r="ET189" s="180"/>
      <c r="EU189" s="180"/>
      <c r="EV189" s="180"/>
      <c r="EW189" s="180"/>
      <c r="EX189" s="180"/>
      <c r="EY189" s="180"/>
      <c r="EZ189" s="180"/>
      <c r="FA189" s="180"/>
      <c r="FB189" s="180"/>
    </row>
    <row r="190" spans="4:158" hidden="1" x14ac:dyDescent="0.25"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0"/>
      <c r="CZ190" s="180"/>
      <c r="DA190" s="180"/>
      <c r="DB190" s="180"/>
      <c r="DC190" s="180"/>
      <c r="DD190" s="180"/>
      <c r="DE190" s="180"/>
      <c r="DF190" s="180"/>
      <c r="DG190" s="180"/>
      <c r="DH190" s="180"/>
      <c r="DI190" s="180"/>
      <c r="DJ190" s="180"/>
      <c r="DK190" s="180"/>
      <c r="DL190" s="180"/>
      <c r="DM190" s="180"/>
      <c r="DN190" s="180"/>
      <c r="DO190" s="180"/>
      <c r="DP190" s="180"/>
      <c r="DQ190" s="180"/>
      <c r="DR190" s="180"/>
      <c r="DS190" s="180"/>
      <c r="DT190" s="180"/>
      <c r="DU190" s="180"/>
      <c r="DV190" s="180"/>
      <c r="DW190" s="180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  <c r="EJ190" s="180"/>
      <c r="EK190" s="180"/>
      <c r="EL190" s="180"/>
      <c r="EM190" s="180"/>
      <c r="EN190" s="180"/>
      <c r="EO190" s="180"/>
      <c r="EP190" s="180"/>
      <c r="EQ190" s="180"/>
      <c r="ER190" s="180"/>
      <c r="ES190" s="180"/>
      <c r="ET190" s="180"/>
      <c r="EU190" s="180"/>
      <c r="EV190" s="180"/>
      <c r="EW190" s="180"/>
      <c r="EX190" s="180"/>
      <c r="EY190" s="180"/>
      <c r="EZ190" s="180"/>
      <c r="FA190" s="180"/>
      <c r="FB190" s="180"/>
    </row>
    <row r="191" spans="4:158" hidden="1" x14ac:dyDescent="0.25"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180"/>
      <c r="DV191" s="180"/>
      <c r="DW191" s="180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80"/>
      <c r="EK191" s="180"/>
      <c r="EL191" s="180"/>
      <c r="EM191" s="180"/>
      <c r="EN191" s="180"/>
      <c r="EO191" s="180"/>
      <c r="EP191" s="180"/>
      <c r="EQ191" s="180"/>
      <c r="ER191" s="180"/>
      <c r="ES191" s="180"/>
      <c r="ET191" s="180"/>
      <c r="EU191" s="180"/>
      <c r="EV191" s="180"/>
      <c r="EW191" s="180"/>
      <c r="EX191" s="180"/>
      <c r="EY191" s="180"/>
      <c r="EZ191" s="180"/>
      <c r="FA191" s="180"/>
      <c r="FB191" s="180"/>
    </row>
    <row r="192" spans="4:158" hidden="1" x14ac:dyDescent="0.25"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0"/>
      <c r="CZ192" s="180"/>
      <c r="DA192" s="180"/>
      <c r="DB192" s="180"/>
      <c r="DC192" s="180"/>
      <c r="DD192" s="180"/>
      <c r="DE192" s="180"/>
      <c r="DF192" s="180"/>
      <c r="DG192" s="180"/>
      <c r="DH192" s="180"/>
      <c r="DI192" s="180"/>
      <c r="DJ192" s="180"/>
      <c r="DK192" s="180"/>
      <c r="DL192" s="180"/>
      <c r="DM192" s="180"/>
      <c r="DN192" s="180"/>
      <c r="DO192" s="180"/>
      <c r="DP192" s="180"/>
      <c r="DQ192" s="180"/>
      <c r="DR192" s="180"/>
      <c r="DS192" s="180"/>
      <c r="DT192" s="180"/>
      <c r="DU192" s="180"/>
      <c r="DV192" s="180"/>
      <c r="DW192" s="180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  <c r="EJ192" s="180"/>
      <c r="EK192" s="180"/>
      <c r="EL192" s="180"/>
      <c r="EM192" s="180"/>
      <c r="EN192" s="180"/>
      <c r="EO192" s="180"/>
      <c r="EP192" s="180"/>
      <c r="EQ192" s="180"/>
      <c r="ER192" s="180"/>
      <c r="ES192" s="180"/>
      <c r="ET192" s="180"/>
      <c r="EU192" s="180"/>
      <c r="EV192" s="180"/>
      <c r="EW192" s="180"/>
      <c r="EX192" s="180"/>
      <c r="EY192" s="180"/>
      <c r="EZ192" s="180"/>
      <c r="FA192" s="180"/>
      <c r="FB192" s="180"/>
    </row>
    <row r="193" spans="4:158" hidden="1" x14ac:dyDescent="0.25"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0"/>
      <c r="CZ193" s="180"/>
      <c r="DA193" s="180"/>
      <c r="DB193" s="180"/>
      <c r="DC193" s="180"/>
      <c r="DD193" s="180"/>
      <c r="DE193" s="180"/>
      <c r="DF193" s="180"/>
      <c r="DG193" s="180"/>
      <c r="DH193" s="180"/>
      <c r="DI193" s="180"/>
      <c r="DJ193" s="180"/>
      <c r="DK193" s="180"/>
      <c r="DL193" s="180"/>
      <c r="DM193" s="180"/>
      <c r="DN193" s="180"/>
      <c r="DO193" s="180"/>
      <c r="DP193" s="180"/>
      <c r="DQ193" s="180"/>
      <c r="DR193" s="180"/>
      <c r="DS193" s="180"/>
      <c r="DT193" s="180"/>
      <c r="DU193" s="180"/>
      <c r="DV193" s="180"/>
      <c r="DW193" s="180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  <c r="EJ193" s="180"/>
      <c r="EK193" s="180"/>
      <c r="EL193" s="180"/>
      <c r="EM193" s="180"/>
      <c r="EN193" s="180"/>
      <c r="EO193" s="180"/>
      <c r="EP193" s="180"/>
      <c r="EQ193" s="180"/>
      <c r="ER193" s="180"/>
      <c r="ES193" s="180"/>
      <c r="ET193" s="180"/>
      <c r="EU193" s="180"/>
      <c r="EV193" s="180"/>
      <c r="EW193" s="180"/>
      <c r="EX193" s="180"/>
      <c r="EY193" s="180"/>
      <c r="EZ193" s="180"/>
      <c r="FA193" s="180"/>
      <c r="FB193" s="180"/>
    </row>
    <row r="194" spans="4:158" hidden="1" x14ac:dyDescent="0.25"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80"/>
      <c r="CX194" s="180"/>
      <c r="CY194" s="180"/>
      <c r="CZ194" s="180"/>
      <c r="DA194" s="180"/>
      <c r="DB194" s="180"/>
      <c r="DC194" s="180"/>
      <c r="DD194" s="180"/>
      <c r="DE194" s="180"/>
      <c r="DF194" s="180"/>
      <c r="DG194" s="180"/>
      <c r="DH194" s="180"/>
      <c r="DI194" s="180"/>
      <c r="DJ194" s="180"/>
      <c r="DK194" s="180"/>
      <c r="DL194" s="180"/>
      <c r="DM194" s="180"/>
      <c r="DN194" s="180"/>
      <c r="DO194" s="180"/>
      <c r="DP194" s="180"/>
      <c r="DQ194" s="180"/>
      <c r="DR194" s="180"/>
      <c r="DS194" s="180"/>
      <c r="DT194" s="180"/>
      <c r="DU194" s="180"/>
      <c r="DV194" s="180"/>
      <c r="DW194" s="180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  <c r="EJ194" s="180"/>
      <c r="EK194" s="180"/>
      <c r="EL194" s="180"/>
      <c r="EM194" s="180"/>
      <c r="EN194" s="180"/>
      <c r="EO194" s="180"/>
      <c r="EP194" s="180"/>
      <c r="EQ194" s="180"/>
      <c r="ER194" s="180"/>
      <c r="ES194" s="180"/>
      <c r="ET194" s="180"/>
      <c r="EU194" s="180"/>
      <c r="EV194" s="180"/>
      <c r="EW194" s="180"/>
      <c r="EX194" s="180"/>
      <c r="EY194" s="180"/>
      <c r="EZ194" s="180"/>
      <c r="FA194" s="180"/>
      <c r="FB194" s="180"/>
    </row>
    <row r="195" spans="4:158" hidden="1" x14ac:dyDescent="0.25"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180"/>
      <c r="DV195" s="180"/>
      <c r="DW195" s="180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80"/>
      <c r="EK195" s="180"/>
      <c r="EL195" s="180"/>
      <c r="EM195" s="180"/>
      <c r="EN195" s="180"/>
      <c r="EO195" s="180"/>
      <c r="EP195" s="180"/>
      <c r="EQ195" s="180"/>
      <c r="ER195" s="180"/>
      <c r="ES195" s="180"/>
      <c r="ET195" s="180"/>
      <c r="EU195" s="180"/>
      <c r="EV195" s="180"/>
      <c r="EW195" s="180"/>
      <c r="EX195" s="180"/>
      <c r="EY195" s="180"/>
      <c r="EZ195" s="180"/>
      <c r="FA195" s="180"/>
      <c r="FB195" s="180"/>
    </row>
    <row r="196" spans="4:158" hidden="1" x14ac:dyDescent="0.25"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180"/>
      <c r="DV196" s="180"/>
      <c r="DW196" s="180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80"/>
      <c r="EK196" s="180"/>
      <c r="EL196" s="180"/>
      <c r="EM196" s="180"/>
      <c r="EN196" s="180"/>
      <c r="EO196" s="180"/>
      <c r="EP196" s="180"/>
      <c r="EQ196" s="180"/>
      <c r="ER196" s="180"/>
      <c r="ES196" s="180"/>
      <c r="ET196" s="180"/>
      <c r="EU196" s="180"/>
      <c r="EV196" s="180"/>
      <c r="EW196" s="180"/>
      <c r="EX196" s="180"/>
      <c r="EY196" s="180"/>
      <c r="EZ196" s="180"/>
      <c r="FA196" s="180"/>
      <c r="FB196" s="180"/>
    </row>
    <row r="197" spans="4:158" hidden="1" x14ac:dyDescent="0.25"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80"/>
      <c r="EK197" s="180"/>
      <c r="EL197" s="180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180"/>
      <c r="EW197" s="180"/>
      <c r="EX197" s="180"/>
      <c r="EY197" s="180"/>
      <c r="EZ197" s="180"/>
      <c r="FA197" s="180"/>
      <c r="FB197" s="180"/>
    </row>
    <row r="198" spans="4:158" hidden="1" x14ac:dyDescent="0.25"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80"/>
      <c r="EK198" s="180"/>
      <c r="EL198" s="180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180"/>
      <c r="EW198" s="180"/>
      <c r="EX198" s="180"/>
      <c r="EY198" s="180"/>
      <c r="EZ198" s="180"/>
      <c r="FA198" s="180"/>
      <c r="FB198" s="180"/>
    </row>
    <row r="199" spans="4:158" hidden="1" x14ac:dyDescent="0.25"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180"/>
      <c r="DV199" s="180"/>
      <c r="DW199" s="180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  <c r="EJ199" s="180"/>
      <c r="EK199" s="180"/>
      <c r="EL199" s="180"/>
      <c r="EM199" s="180"/>
      <c r="EN199" s="180"/>
      <c r="EO199" s="180"/>
      <c r="EP199" s="180"/>
      <c r="EQ199" s="180"/>
      <c r="ER199" s="180"/>
      <c r="ES199" s="180"/>
      <c r="ET199" s="180"/>
      <c r="EU199" s="180"/>
      <c r="EV199" s="180"/>
      <c r="EW199" s="180"/>
      <c r="EX199" s="180"/>
      <c r="EY199" s="180"/>
      <c r="EZ199" s="180"/>
      <c r="FA199" s="180"/>
      <c r="FB199" s="180"/>
    </row>
    <row r="200" spans="4:158" hidden="1" x14ac:dyDescent="0.25"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180"/>
      <c r="DV200" s="180"/>
      <c r="DW200" s="180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  <c r="EJ200" s="180"/>
      <c r="EK200" s="180"/>
      <c r="EL200" s="180"/>
      <c r="EM200" s="180"/>
      <c r="EN200" s="180"/>
      <c r="EO200" s="180"/>
      <c r="EP200" s="180"/>
      <c r="EQ200" s="180"/>
      <c r="ER200" s="180"/>
      <c r="ES200" s="180"/>
      <c r="ET200" s="180"/>
      <c r="EU200" s="180"/>
      <c r="EV200" s="180"/>
      <c r="EW200" s="180"/>
      <c r="EX200" s="180"/>
      <c r="EY200" s="180"/>
      <c r="EZ200" s="180"/>
      <c r="FA200" s="180"/>
      <c r="FB200" s="180"/>
    </row>
    <row r="201" spans="4:158" hidden="1" x14ac:dyDescent="0.25"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180"/>
      <c r="DM201" s="180"/>
      <c r="DN201" s="180"/>
      <c r="DO201" s="180"/>
      <c r="DP201" s="180"/>
      <c r="DQ201" s="180"/>
      <c r="DR201" s="180"/>
      <c r="DS201" s="180"/>
      <c r="DT201" s="180"/>
      <c r="DU201" s="180"/>
      <c r="DV201" s="180"/>
      <c r="DW201" s="180"/>
      <c r="DX201" s="180"/>
      <c r="DY201" s="180"/>
      <c r="DZ201" s="180"/>
      <c r="EA201" s="180"/>
      <c r="EB201" s="180"/>
      <c r="EC201" s="180"/>
      <c r="ED201" s="180"/>
      <c r="EE201" s="180"/>
      <c r="EF201" s="180"/>
      <c r="EG201" s="180"/>
      <c r="EH201" s="180"/>
      <c r="EI201" s="180"/>
      <c r="EJ201" s="180"/>
      <c r="EK201" s="180"/>
      <c r="EL201" s="180"/>
      <c r="EM201" s="180"/>
      <c r="EN201" s="180"/>
      <c r="EO201" s="180"/>
      <c r="EP201" s="180"/>
      <c r="EQ201" s="180"/>
      <c r="ER201" s="180"/>
      <c r="ES201" s="180"/>
      <c r="ET201" s="180"/>
      <c r="EU201" s="180"/>
      <c r="EV201" s="180"/>
      <c r="EW201" s="180"/>
      <c r="EX201" s="180"/>
      <c r="EY201" s="180"/>
      <c r="EZ201" s="180"/>
      <c r="FA201" s="180"/>
      <c r="FB201" s="180"/>
    </row>
    <row r="202" spans="4:158" hidden="1" x14ac:dyDescent="0.25"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0"/>
      <c r="CZ202" s="180"/>
      <c r="DA202" s="180"/>
      <c r="DB202" s="180"/>
      <c r="DC202" s="180"/>
      <c r="DD202" s="180"/>
      <c r="DE202" s="180"/>
      <c r="DF202" s="180"/>
      <c r="DG202" s="180"/>
      <c r="DH202" s="180"/>
      <c r="DI202" s="180"/>
      <c r="DJ202" s="180"/>
      <c r="DK202" s="180"/>
      <c r="DL202" s="180"/>
      <c r="DM202" s="180"/>
      <c r="DN202" s="180"/>
      <c r="DO202" s="180"/>
      <c r="DP202" s="180"/>
      <c r="DQ202" s="180"/>
      <c r="DR202" s="180"/>
      <c r="DS202" s="180"/>
      <c r="DT202" s="180"/>
      <c r="DU202" s="180"/>
      <c r="DV202" s="180"/>
      <c r="DW202" s="180"/>
      <c r="DX202" s="180"/>
      <c r="DY202" s="180"/>
      <c r="DZ202" s="180"/>
      <c r="EA202" s="180"/>
      <c r="EB202" s="180"/>
      <c r="EC202" s="180"/>
      <c r="ED202" s="180"/>
      <c r="EE202" s="180"/>
      <c r="EF202" s="180"/>
      <c r="EG202" s="180"/>
      <c r="EH202" s="180"/>
      <c r="EI202" s="180"/>
      <c r="EJ202" s="180"/>
      <c r="EK202" s="180"/>
      <c r="EL202" s="180"/>
      <c r="EM202" s="180"/>
      <c r="EN202" s="180"/>
      <c r="EO202" s="180"/>
      <c r="EP202" s="180"/>
      <c r="EQ202" s="180"/>
      <c r="ER202" s="180"/>
      <c r="ES202" s="180"/>
      <c r="ET202" s="180"/>
      <c r="EU202" s="180"/>
      <c r="EV202" s="180"/>
      <c r="EW202" s="180"/>
      <c r="EX202" s="180"/>
      <c r="EY202" s="180"/>
      <c r="EZ202" s="180"/>
      <c r="FA202" s="180"/>
      <c r="FB202" s="180"/>
    </row>
    <row r="203" spans="4:158" hidden="1" x14ac:dyDescent="0.25"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0"/>
      <c r="CZ203" s="180"/>
      <c r="DA203" s="180"/>
      <c r="DB203" s="180"/>
      <c r="DC203" s="180"/>
      <c r="DD203" s="180"/>
      <c r="DE203" s="180"/>
      <c r="DF203" s="180"/>
      <c r="DG203" s="180"/>
      <c r="DH203" s="180"/>
      <c r="DI203" s="180"/>
      <c r="DJ203" s="180"/>
      <c r="DK203" s="180"/>
      <c r="DL203" s="180"/>
      <c r="DM203" s="180"/>
      <c r="DN203" s="180"/>
      <c r="DO203" s="180"/>
      <c r="DP203" s="180"/>
      <c r="DQ203" s="180"/>
      <c r="DR203" s="180"/>
      <c r="DS203" s="180"/>
      <c r="DT203" s="180"/>
      <c r="DU203" s="180"/>
      <c r="DV203" s="180"/>
      <c r="DW203" s="180"/>
      <c r="DX203" s="180"/>
      <c r="DY203" s="180"/>
      <c r="DZ203" s="180"/>
      <c r="EA203" s="180"/>
      <c r="EB203" s="180"/>
      <c r="EC203" s="180"/>
      <c r="ED203" s="180"/>
      <c r="EE203" s="180"/>
      <c r="EF203" s="180"/>
      <c r="EG203" s="180"/>
      <c r="EH203" s="180"/>
      <c r="EI203" s="180"/>
      <c r="EJ203" s="180"/>
      <c r="EK203" s="180"/>
      <c r="EL203" s="180"/>
      <c r="EM203" s="180"/>
      <c r="EN203" s="180"/>
      <c r="EO203" s="180"/>
      <c r="EP203" s="180"/>
      <c r="EQ203" s="180"/>
      <c r="ER203" s="180"/>
      <c r="ES203" s="180"/>
      <c r="ET203" s="180"/>
      <c r="EU203" s="180"/>
      <c r="EV203" s="180"/>
      <c r="EW203" s="180"/>
      <c r="EX203" s="180"/>
      <c r="EY203" s="180"/>
      <c r="EZ203" s="180"/>
      <c r="FA203" s="180"/>
      <c r="FB203" s="180"/>
    </row>
    <row r="204" spans="4:158" hidden="1" x14ac:dyDescent="0.25"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180"/>
      <c r="DV204" s="180"/>
      <c r="DW204" s="180"/>
      <c r="DX204" s="180"/>
      <c r="DY204" s="180"/>
      <c r="DZ204" s="180"/>
      <c r="EA204" s="180"/>
      <c r="EB204" s="180"/>
      <c r="EC204" s="180"/>
      <c r="ED204" s="180"/>
      <c r="EE204" s="180"/>
      <c r="EF204" s="180"/>
      <c r="EG204" s="180"/>
      <c r="EH204" s="180"/>
      <c r="EI204" s="180"/>
      <c r="EJ204" s="180"/>
      <c r="EK204" s="180"/>
      <c r="EL204" s="180"/>
      <c r="EM204" s="180"/>
      <c r="EN204" s="180"/>
      <c r="EO204" s="180"/>
      <c r="EP204" s="180"/>
      <c r="EQ204" s="180"/>
      <c r="ER204" s="180"/>
      <c r="ES204" s="180"/>
      <c r="ET204" s="180"/>
      <c r="EU204" s="180"/>
      <c r="EV204" s="180"/>
      <c r="EW204" s="180"/>
      <c r="EX204" s="180"/>
      <c r="EY204" s="180"/>
      <c r="EZ204" s="180"/>
      <c r="FA204" s="180"/>
      <c r="FB204" s="180"/>
    </row>
    <row r="205" spans="4:158" hidden="1" x14ac:dyDescent="0.25"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180"/>
      <c r="DW205" s="180"/>
      <c r="DX205" s="180"/>
      <c r="DY205" s="180"/>
      <c r="DZ205" s="180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  <c r="EK205" s="180"/>
      <c r="EL205" s="180"/>
      <c r="EM205" s="180"/>
      <c r="EN205" s="180"/>
      <c r="EO205" s="180"/>
      <c r="EP205" s="180"/>
      <c r="EQ205" s="180"/>
      <c r="ER205" s="180"/>
      <c r="ES205" s="180"/>
      <c r="ET205" s="180"/>
      <c r="EU205" s="180"/>
      <c r="EV205" s="180"/>
      <c r="EW205" s="180"/>
      <c r="EX205" s="180"/>
      <c r="EY205" s="180"/>
      <c r="EZ205" s="180"/>
      <c r="FA205" s="180"/>
      <c r="FB205" s="180"/>
    </row>
    <row r="206" spans="4:158" hidden="1" x14ac:dyDescent="0.25"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0"/>
      <c r="CZ206" s="180"/>
      <c r="DA206" s="180"/>
      <c r="DB206" s="180"/>
      <c r="DC206" s="180"/>
      <c r="DD206" s="180"/>
      <c r="DE206" s="180"/>
      <c r="DF206" s="180"/>
      <c r="DG206" s="180"/>
      <c r="DH206" s="180"/>
      <c r="DI206" s="180"/>
      <c r="DJ206" s="180"/>
      <c r="DK206" s="180"/>
      <c r="DL206" s="180"/>
      <c r="DM206" s="180"/>
      <c r="DN206" s="180"/>
      <c r="DO206" s="180"/>
      <c r="DP206" s="180"/>
      <c r="DQ206" s="180"/>
      <c r="DR206" s="180"/>
      <c r="DS206" s="180"/>
      <c r="DT206" s="180"/>
      <c r="DU206" s="180"/>
      <c r="DV206" s="180"/>
      <c r="DW206" s="180"/>
      <c r="DX206" s="180"/>
      <c r="DY206" s="180"/>
      <c r="DZ206" s="180"/>
      <c r="EA206" s="180"/>
      <c r="EB206" s="180"/>
      <c r="EC206" s="180"/>
      <c r="ED206" s="180"/>
      <c r="EE206" s="180"/>
      <c r="EF206" s="180"/>
      <c r="EG206" s="180"/>
      <c r="EH206" s="180"/>
      <c r="EI206" s="180"/>
      <c r="EJ206" s="180"/>
      <c r="EK206" s="180"/>
      <c r="EL206" s="180"/>
      <c r="EM206" s="180"/>
      <c r="EN206" s="180"/>
      <c r="EO206" s="180"/>
      <c r="EP206" s="180"/>
      <c r="EQ206" s="180"/>
      <c r="ER206" s="180"/>
      <c r="ES206" s="180"/>
      <c r="ET206" s="180"/>
      <c r="EU206" s="180"/>
      <c r="EV206" s="180"/>
      <c r="EW206" s="180"/>
      <c r="EX206" s="180"/>
      <c r="EY206" s="180"/>
      <c r="EZ206" s="180"/>
      <c r="FA206" s="180"/>
      <c r="FB206" s="180"/>
    </row>
    <row r="207" spans="4:158" hidden="1" x14ac:dyDescent="0.25"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0"/>
      <c r="CZ207" s="180"/>
      <c r="DA207" s="180"/>
      <c r="DB207" s="180"/>
      <c r="DC207" s="180"/>
      <c r="DD207" s="180"/>
      <c r="DE207" s="180"/>
      <c r="DF207" s="180"/>
      <c r="DG207" s="180"/>
      <c r="DH207" s="180"/>
      <c r="DI207" s="180"/>
      <c r="DJ207" s="180"/>
      <c r="DK207" s="180"/>
      <c r="DL207" s="180"/>
      <c r="DM207" s="180"/>
      <c r="DN207" s="180"/>
      <c r="DO207" s="180"/>
      <c r="DP207" s="180"/>
      <c r="DQ207" s="180"/>
      <c r="DR207" s="180"/>
      <c r="DS207" s="180"/>
      <c r="DT207" s="180"/>
      <c r="DU207" s="180"/>
      <c r="DV207" s="180"/>
      <c r="DW207" s="180"/>
      <c r="DX207" s="180"/>
      <c r="DY207" s="180"/>
      <c r="DZ207" s="180"/>
      <c r="EA207" s="180"/>
      <c r="EB207" s="180"/>
      <c r="EC207" s="180"/>
      <c r="ED207" s="180"/>
      <c r="EE207" s="180"/>
      <c r="EF207" s="180"/>
      <c r="EG207" s="180"/>
      <c r="EH207" s="180"/>
      <c r="EI207" s="180"/>
      <c r="EJ207" s="180"/>
      <c r="EK207" s="180"/>
      <c r="EL207" s="180"/>
      <c r="EM207" s="180"/>
      <c r="EN207" s="180"/>
      <c r="EO207" s="180"/>
      <c r="EP207" s="180"/>
      <c r="EQ207" s="180"/>
      <c r="ER207" s="180"/>
      <c r="ES207" s="180"/>
      <c r="ET207" s="180"/>
      <c r="EU207" s="180"/>
      <c r="EV207" s="180"/>
      <c r="EW207" s="180"/>
      <c r="EX207" s="180"/>
      <c r="EY207" s="180"/>
      <c r="EZ207" s="180"/>
      <c r="FA207" s="180"/>
      <c r="FB207" s="180"/>
    </row>
    <row r="208" spans="4:158" hidden="1" x14ac:dyDescent="0.25"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  <c r="DU208" s="180"/>
      <c r="DV208" s="180"/>
      <c r="DW208" s="180"/>
      <c r="DX208" s="180"/>
      <c r="DY208" s="180"/>
      <c r="DZ208" s="180"/>
      <c r="EA208" s="180"/>
      <c r="EB208" s="180"/>
      <c r="EC208" s="180"/>
      <c r="ED208" s="180"/>
      <c r="EE208" s="180"/>
      <c r="EF208" s="180"/>
      <c r="EG208" s="180"/>
      <c r="EH208" s="180"/>
      <c r="EI208" s="180"/>
      <c r="EJ208" s="180"/>
      <c r="EK208" s="180"/>
      <c r="EL208" s="180"/>
      <c r="EM208" s="180"/>
      <c r="EN208" s="180"/>
      <c r="EO208" s="180"/>
      <c r="EP208" s="180"/>
      <c r="EQ208" s="180"/>
      <c r="ER208" s="180"/>
      <c r="ES208" s="180"/>
      <c r="ET208" s="180"/>
      <c r="EU208" s="180"/>
      <c r="EV208" s="180"/>
      <c r="EW208" s="180"/>
      <c r="EX208" s="180"/>
      <c r="EY208" s="180"/>
      <c r="EZ208" s="180"/>
      <c r="FA208" s="180"/>
      <c r="FB208" s="180"/>
    </row>
    <row r="209" spans="4:158" hidden="1" x14ac:dyDescent="0.25"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  <c r="DU209" s="180"/>
      <c r="DV209" s="180"/>
      <c r="DW209" s="180"/>
      <c r="DX209" s="180"/>
      <c r="DY209" s="180"/>
      <c r="DZ209" s="180"/>
      <c r="EA209" s="180"/>
      <c r="EB209" s="180"/>
      <c r="EC209" s="180"/>
      <c r="ED209" s="180"/>
      <c r="EE209" s="180"/>
      <c r="EF209" s="180"/>
      <c r="EG209" s="180"/>
      <c r="EH209" s="180"/>
      <c r="EI209" s="180"/>
      <c r="EJ209" s="180"/>
      <c r="EK209" s="180"/>
      <c r="EL209" s="180"/>
      <c r="EM209" s="180"/>
      <c r="EN209" s="180"/>
      <c r="EO209" s="180"/>
      <c r="EP209" s="180"/>
      <c r="EQ209" s="180"/>
      <c r="ER209" s="180"/>
      <c r="ES209" s="180"/>
      <c r="ET209" s="180"/>
      <c r="EU209" s="180"/>
      <c r="EV209" s="180"/>
      <c r="EW209" s="180"/>
      <c r="EX209" s="180"/>
      <c r="EY209" s="180"/>
      <c r="EZ209" s="180"/>
      <c r="FA209" s="180"/>
      <c r="FB209" s="180"/>
    </row>
    <row r="210" spans="4:158" hidden="1" x14ac:dyDescent="0.25"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180"/>
      <c r="DW210" s="180"/>
      <c r="DX210" s="180"/>
      <c r="DY210" s="180"/>
      <c r="DZ210" s="180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80"/>
      <c r="EY210" s="180"/>
      <c r="EZ210" s="180"/>
      <c r="FA210" s="180"/>
      <c r="FB210" s="180"/>
    </row>
    <row r="211" spans="4:158" hidden="1" x14ac:dyDescent="0.25"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80"/>
      <c r="CX211" s="180"/>
      <c r="CY211" s="180"/>
      <c r="CZ211" s="180"/>
      <c r="DA211" s="180"/>
      <c r="DB211" s="180"/>
      <c r="DC211" s="180"/>
      <c r="DD211" s="180"/>
      <c r="DE211" s="180"/>
      <c r="DF211" s="180"/>
      <c r="DG211" s="180"/>
      <c r="DH211" s="180"/>
      <c r="DI211" s="180"/>
      <c r="DJ211" s="180"/>
      <c r="DK211" s="180"/>
      <c r="DL211" s="180"/>
      <c r="DM211" s="180"/>
      <c r="DN211" s="180"/>
      <c r="DO211" s="180"/>
      <c r="DP211" s="180"/>
      <c r="DQ211" s="180"/>
      <c r="DR211" s="180"/>
      <c r="DS211" s="180"/>
      <c r="DT211" s="180"/>
      <c r="DU211" s="180"/>
      <c r="DV211" s="180"/>
      <c r="DW211" s="180"/>
      <c r="DX211" s="180"/>
      <c r="DY211" s="180"/>
      <c r="DZ211" s="180"/>
      <c r="EA211" s="180"/>
      <c r="EB211" s="180"/>
      <c r="EC211" s="180"/>
      <c r="ED211" s="180"/>
      <c r="EE211" s="180"/>
      <c r="EF211" s="180"/>
      <c r="EG211" s="180"/>
      <c r="EH211" s="180"/>
      <c r="EI211" s="180"/>
      <c r="EJ211" s="180"/>
      <c r="EK211" s="180"/>
      <c r="EL211" s="180"/>
      <c r="EM211" s="180"/>
      <c r="EN211" s="180"/>
      <c r="EO211" s="180"/>
      <c r="EP211" s="180"/>
      <c r="EQ211" s="180"/>
      <c r="ER211" s="180"/>
      <c r="ES211" s="180"/>
      <c r="ET211" s="180"/>
      <c r="EU211" s="180"/>
      <c r="EV211" s="180"/>
      <c r="EW211" s="180"/>
      <c r="EX211" s="180"/>
      <c r="EY211" s="180"/>
      <c r="EZ211" s="180"/>
      <c r="FA211" s="180"/>
      <c r="FB211" s="180"/>
    </row>
    <row r="212" spans="4:158" hidden="1" x14ac:dyDescent="0.25"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0"/>
      <c r="CZ212" s="180"/>
      <c r="DA212" s="180"/>
      <c r="DB212" s="180"/>
      <c r="DC212" s="180"/>
      <c r="DD212" s="180"/>
      <c r="DE212" s="180"/>
      <c r="DF212" s="180"/>
      <c r="DG212" s="180"/>
      <c r="DH212" s="180"/>
      <c r="DI212" s="180"/>
      <c r="DJ212" s="180"/>
      <c r="DK212" s="180"/>
      <c r="DL212" s="180"/>
      <c r="DM212" s="180"/>
      <c r="DN212" s="180"/>
      <c r="DO212" s="180"/>
      <c r="DP212" s="180"/>
      <c r="DQ212" s="180"/>
      <c r="DR212" s="180"/>
      <c r="DS212" s="180"/>
      <c r="DT212" s="180"/>
      <c r="DU212" s="180"/>
      <c r="DV212" s="180"/>
      <c r="DW212" s="180"/>
      <c r="DX212" s="180"/>
      <c r="DY212" s="180"/>
      <c r="DZ212" s="180"/>
      <c r="EA212" s="180"/>
      <c r="EB212" s="180"/>
      <c r="EC212" s="180"/>
      <c r="ED212" s="180"/>
      <c r="EE212" s="180"/>
      <c r="EF212" s="180"/>
      <c r="EG212" s="180"/>
      <c r="EH212" s="180"/>
      <c r="EI212" s="180"/>
      <c r="EJ212" s="180"/>
      <c r="EK212" s="180"/>
      <c r="EL212" s="180"/>
      <c r="EM212" s="180"/>
      <c r="EN212" s="180"/>
      <c r="EO212" s="180"/>
      <c r="EP212" s="180"/>
      <c r="EQ212" s="180"/>
      <c r="ER212" s="180"/>
      <c r="ES212" s="180"/>
      <c r="ET212" s="180"/>
      <c r="EU212" s="180"/>
      <c r="EV212" s="180"/>
      <c r="EW212" s="180"/>
      <c r="EX212" s="180"/>
      <c r="EY212" s="180"/>
      <c r="EZ212" s="180"/>
      <c r="FA212" s="180"/>
      <c r="FB212" s="180"/>
    </row>
    <row r="213" spans="4:158" hidden="1" x14ac:dyDescent="0.25"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80"/>
      <c r="CX213" s="180"/>
      <c r="CY213" s="180"/>
      <c r="CZ213" s="180"/>
      <c r="DA213" s="180"/>
      <c r="DB213" s="180"/>
      <c r="DC213" s="180"/>
      <c r="DD213" s="180"/>
      <c r="DE213" s="180"/>
      <c r="DF213" s="180"/>
      <c r="DG213" s="180"/>
      <c r="DH213" s="180"/>
      <c r="DI213" s="180"/>
      <c r="DJ213" s="180"/>
      <c r="DK213" s="180"/>
      <c r="DL213" s="180"/>
      <c r="DM213" s="180"/>
      <c r="DN213" s="180"/>
      <c r="DO213" s="180"/>
      <c r="DP213" s="180"/>
      <c r="DQ213" s="180"/>
      <c r="DR213" s="180"/>
      <c r="DS213" s="180"/>
      <c r="DT213" s="180"/>
      <c r="DU213" s="180"/>
      <c r="DV213" s="180"/>
      <c r="DW213" s="180"/>
      <c r="DX213" s="180"/>
      <c r="DY213" s="180"/>
      <c r="DZ213" s="180"/>
      <c r="EA213" s="180"/>
      <c r="EB213" s="180"/>
      <c r="EC213" s="180"/>
      <c r="ED213" s="180"/>
      <c r="EE213" s="180"/>
      <c r="EF213" s="180"/>
      <c r="EG213" s="180"/>
      <c r="EH213" s="180"/>
      <c r="EI213" s="180"/>
      <c r="EJ213" s="180"/>
      <c r="EK213" s="180"/>
      <c r="EL213" s="180"/>
      <c r="EM213" s="180"/>
      <c r="EN213" s="180"/>
      <c r="EO213" s="180"/>
      <c r="EP213" s="180"/>
      <c r="EQ213" s="180"/>
      <c r="ER213" s="180"/>
      <c r="ES213" s="180"/>
      <c r="ET213" s="180"/>
      <c r="EU213" s="180"/>
      <c r="EV213" s="180"/>
      <c r="EW213" s="180"/>
      <c r="EX213" s="180"/>
      <c r="EY213" s="180"/>
      <c r="EZ213" s="180"/>
      <c r="FA213" s="180"/>
      <c r="FB213" s="180"/>
    </row>
    <row r="214" spans="4:158" hidden="1" x14ac:dyDescent="0.25"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80"/>
      <c r="CX214" s="180"/>
      <c r="CY214" s="180"/>
      <c r="CZ214" s="180"/>
      <c r="DA214" s="180"/>
      <c r="DB214" s="180"/>
      <c r="DC214" s="180"/>
      <c r="DD214" s="180"/>
      <c r="DE214" s="180"/>
      <c r="DF214" s="180"/>
      <c r="DG214" s="180"/>
      <c r="DH214" s="180"/>
      <c r="DI214" s="180"/>
      <c r="DJ214" s="180"/>
      <c r="DK214" s="180"/>
      <c r="DL214" s="180"/>
      <c r="DM214" s="180"/>
      <c r="DN214" s="180"/>
      <c r="DO214" s="180"/>
      <c r="DP214" s="180"/>
      <c r="DQ214" s="180"/>
      <c r="DR214" s="180"/>
      <c r="DS214" s="180"/>
      <c r="DT214" s="180"/>
      <c r="DU214" s="180"/>
      <c r="DV214" s="180"/>
      <c r="DW214" s="180"/>
      <c r="DX214" s="180"/>
      <c r="DY214" s="180"/>
      <c r="DZ214" s="180"/>
      <c r="EA214" s="180"/>
      <c r="EB214" s="180"/>
      <c r="EC214" s="180"/>
      <c r="ED214" s="180"/>
      <c r="EE214" s="180"/>
      <c r="EF214" s="180"/>
      <c r="EG214" s="180"/>
      <c r="EH214" s="180"/>
      <c r="EI214" s="180"/>
      <c r="EJ214" s="180"/>
      <c r="EK214" s="180"/>
      <c r="EL214" s="180"/>
      <c r="EM214" s="180"/>
      <c r="EN214" s="180"/>
      <c r="EO214" s="180"/>
      <c r="EP214" s="180"/>
      <c r="EQ214" s="180"/>
      <c r="ER214" s="180"/>
      <c r="ES214" s="180"/>
      <c r="ET214" s="180"/>
      <c r="EU214" s="180"/>
      <c r="EV214" s="180"/>
      <c r="EW214" s="180"/>
      <c r="EX214" s="180"/>
      <c r="EY214" s="180"/>
      <c r="EZ214" s="180"/>
      <c r="FA214" s="180"/>
      <c r="FB214" s="180"/>
    </row>
    <row r="215" spans="4:158" hidden="1" x14ac:dyDescent="0.25"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</row>
    <row r="216" spans="4:158" hidden="1" x14ac:dyDescent="0.25"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  <c r="DZ216" s="180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  <c r="EK216" s="180"/>
      <c r="EL216" s="180"/>
      <c r="EM216" s="180"/>
      <c r="EN216" s="180"/>
      <c r="EO216" s="180"/>
      <c r="EP216" s="180"/>
      <c r="EQ216" s="180"/>
      <c r="ER216" s="180"/>
      <c r="ES216" s="180"/>
      <c r="ET216" s="180"/>
      <c r="EU216" s="180"/>
      <c r="EV216" s="180"/>
      <c r="EW216" s="180"/>
      <c r="EX216" s="180"/>
      <c r="EY216" s="180"/>
      <c r="EZ216" s="180"/>
      <c r="FA216" s="180"/>
      <c r="FB216" s="180"/>
    </row>
    <row r="217" spans="4:158" hidden="1" x14ac:dyDescent="0.25"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180"/>
      <c r="DW217" s="180"/>
      <c r="DX217" s="180"/>
      <c r="DY217" s="180"/>
      <c r="DZ217" s="180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  <c r="EK217" s="180"/>
      <c r="EL217" s="180"/>
      <c r="EM217" s="180"/>
      <c r="EN217" s="180"/>
      <c r="EO217" s="180"/>
      <c r="EP217" s="180"/>
      <c r="EQ217" s="180"/>
      <c r="ER217" s="180"/>
      <c r="ES217" s="180"/>
      <c r="ET217" s="180"/>
      <c r="EU217" s="180"/>
      <c r="EV217" s="180"/>
      <c r="EW217" s="180"/>
      <c r="EX217" s="180"/>
      <c r="EY217" s="180"/>
      <c r="EZ217" s="180"/>
      <c r="FA217" s="180"/>
      <c r="FB217" s="180"/>
    </row>
    <row r="218" spans="4:158" hidden="1" x14ac:dyDescent="0.25"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0"/>
      <c r="DR218" s="180"/>
      <c r="DS218" s="180"/>
      <c r="DT218" s="180"/>
      <c r="DU218" s="180"/>
      <c r="DV218" s="180"/>
      <c r="DW218" s="180"/>
      <c r="DX218" s="180"/>
      <c r="DY218" s="180"/>
      <c r="DZ218" s="180"/>
      <c r="EA218" s="180"/>
      <c r="EB218" s="180"/>
      <c r="EC218" s="180"/>
      <c r="ED218" s="180"/>
      <c r="EE218" s="180"/>
      <c r="EF218" s="180"/>
      <c r="EG218" s="180"/>
      <c r="EH218" s="180"/>
      <c r="EI218" s="180"/>
      <c r="EJ218" s="180"/>
      <c r="EK218" s="180"/>
      <c r="EL218" s="180"/>
      <c r="EM218" s="180"/>
      <c r="EN218" s="180"/>
      <c r="EO218" s="180"/>
      <c r="EP218" s="180"/>
      <c r="EQ218" s="180"/>
      <c r="ER218" s="180"/>
      <c r="ES218" s="180"/>
      <c r="ET218" s="180"/>
      <c r="EU218" s="180"/>
      <c r="EV218" s="180"/>
      <c r="EW218" s="180"/>
      <c r="EX218" s="180"/>
      <c r="EY218" s="180"/>
      <c r="EZ218" s="180"/>
      <c r="FA218" s="180"/>
      <c r="FB218" s="180"/>
    </row>
    <row r="219" spans="4:158" hidden="1" x14ac:dyDescent="0.25"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0"/>
      <c r="DF219" s="180"/>
      <c r="DG219" s="180"/>
      <c r="DH219" s="180"/>
      <c r="DI219" s="180"/>
      <c r="DJ219" s="180"/>
      <c r="DK219" s="180"/>
      <c r="DL219" s="180"/>
      <c r="DM219" s="180"/>
      <c r="DN219" s="180"/>
      <c r="DO219" s="180"/>
      <c r="DP219" s="180"/>
      <c r="DQ219" s="180"/>
      <c r="DR219" s="180"/>
      <c r="DS219" s="180"/>
      <c r="DT219" s="180"/>
      <c r="DU219" s="180"/>
      <c r="DV219" s="180"/>
      <c r="DW219" s="180"/>
      <c r="DX219" s="180"/>
      <c r="DY219" s="180"/>
      <c r="DZ219" s="180"/>
      <c r="EA219" s="180"/>
      <c r="EB219" s="180"/>
      <c r="EC219" s="180"/>
      <c r="ED219" s="180"/>
      <c r="EE219" s="180"/>
      <c r="EF219" s="180"/>
      <c r="EG219" s="180"/>
      <c r="EH219" s="180"/>
      <c r="EI219" s="180"/>
      <c r="EJ219" s="180"/>
      <c r="EK219" s="180"/>
      <c r="EL219" s="180"/>
      <c r="EM219" s="180"/>
      <c r="EN219" s="180"/>
      <c r="EO219" s="180"/>
      <c r="EP219" s="180"/>
      <c r="EQ219" s="180"/>
      <c r="ER219" s="180"/>
      <c r="ES219" s="180"/>
      <c r="ET219" s="180"/>
      <c r="EU219" s="180"/>
      <c r="EV219" s="180"/>
      <c r="EW219" s="180"/>
      <c r="EX219" s="180"/>
      <c r="EY219" s="180"/>
      <c r="EZ219" s="180"/>
      <c r="FA219" s="180"/>
      <c r="FB219" s="180"/>
    </row>
    <row r="220" spans="4:158" hidden="1" x14ac:dyDescent="0.25"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0"/>
      <c r="EW220" s="180"/>
      <c r="EX220" s="180"/>
      <c r="EY220" s="180"/>
      <c r="EZ220" s="180"/>
      <c r="FA220" s="180"/>
      <c r="FB220" s="180"/>
    </row>
    <row r="221" spans="4:158" hidden="1" x14ac:dyDescent="0.25"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180"/>
      <c r="DW221" s="180"/>
      <c r="DX221" s="180"/>
      <c r="DY221" s="180"/>
      <c r="DZ221" s="180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  <c r="EK221" s="180"/>
      <c r="EL221" s="180"/>
      <c r="EM221" s="180"/>
      <c r="EN221" s="180"/>
      <c r="EO221" s="180"/>
      <c r="EP221" s="180"/>
      <c r="EQ221" s="180"/>
      <c r="ER221" s="180"/>
      <c r="ES221" s="180"/>
      <c r="ET221" s="180"/>
      <c r="EU221" s="180"/>
      <c r="EV221" s="180"/>
      <c r="EW221" s="180"/>
      <c r="EX221" s="180"/>
      <c r="EY221" s="180"/>
      <c r="EZ221" s="180"/>
      <c r="FA221" s="180"/>
      <c r="FB221" s="180"/>
    </row>
    <row r="222" spans="4:158" hidden="1" x14ac:dyDescent="0.25"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180"/>
      <c r="DW222" s="180"/>
      <c r="DX222" s="180"/>
      <c r="DY222" s="180"/>
      <c r="DZ222" s="180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  <c r="EK222" s="180"/>
      <c r="EL222" s="180"/>
      <c r="EM222" s="180"/>
      <c r="EN222" s="180"/>
      <c r="EO222" s="180"/>
      <c r="EP222" s="180"/>
      <c r="EQ222" s="180"/>
      <c r="ER222" s="180"/>
      <c r="ES222" s="180"/>
      <c r="ET222" s="180"/>
      <c r="EU222" s="180"/>
      <c r="EV222" s="180"/>
      <c r="EW222" s="180"/>
      <c r="EX222" s="180"/>
      <c r="EY222" s="180"/>
      <c r="EZ222" s="180"/>
      <c r="FA222" s="180"/>
      <c r="FB222" s="180"/>
    </row>
    <row r="223" spans="4:158" hidden="1" x14ac:dyDescent="0.25"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  <c r="DA223" s="180"/>
      <c r="DB223" s="180"/>
      <c r="DC223" s="180"/>
      <c r="DD223" s="180"/>
      <c r="DE223" s="180"/>
      <c r="DF223" s="180"/>
      <c r="DG223" s="180"/>
      <c r="DH223" s="180"/>
      <c r="DI223" s="180"/>
      <c r="DJ223" s="180"/>
      <c r="DK223" s="180"/>
      <c r="DL223" s="180"/>
      <c r="DM223" s="180"/>
      <c r="DN223" s="180"/>
      <c r="DO223" s="180"/>
      <c r="DP223" s="180"/>
      <c r="DQ223" s="180"/>
      <c r="DR223" s="180"/>
      <c r="DS223" s="180"/>
      <c r="DT223" s="180"/>
      <c r="DU223" s="180"/>
      <c r="DV223" s="180"/>
      <c r="DW223" s="180"/>
      <c r="DX223" s="180"/>
      <c r="DY223" s="180"/>
      <c r="DZ223" s="180"/>
      <c r="EA223" s="180"/>
      <c r="EB223" s="180"/>
      <c r="EC223" s="180"/>
      <c r="ED223" s="180"/>
      <c r="EE223" s="180"/>
      <c r="EF223" s="180"/>
      <c r="EG223" s="180"/>
      <c r="EH223" s="180"/>
      <c r="EI223" s="180"/>
      <c r="EJ223" s="180"/>
      <c r="EK223" s="180"/>
      <c r="EL223" s="180"/>
      <c r="EM223" s="180"/>
      <c r="EN223" s="180"/>
      <c r="EO223" s="180"/>
      <c r="EP223" s="180"/>
      <c r="EQ223" s="180"/>
      <c r="ER223" s="180"/>
      <c r="ES223" s="180"/>
      <c r="ET223" s="180"/>
      <c r="EU223" s="180"/>
      <c r="EV223" s="180"/>
      <c r="EW223" s="180"/>
      <c r="EX223" s="180"/>
      <c r="EY223" s="180"/>
      <c r="EZ223" s="180"/>
      <c r="FA223" s="180"/>
      <c r="FB223" s="180"/>
    </row>
    <row r="224" spans="4:158" hidden="1" x14ac:dyDescent="0.25"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0"/>
      <c r="CZ224" s="180"/>
      <c r="DA224" s="180"/>
      <c r="DB224" s="180"/>
      <c r="DC224" s="180"/>
      <c r="DD224" s="180"/>
      <c r="DE224" s="180"/>
      <c r="DF224" s="180"/>
      <c r="DG224" s="180"/>
      <c r="DH224" s="180"/>
      <c r="DI224" s="180"/>
      <c r="DJ224" s="180"/>
      <c r="DK224" s="180"/>
      <c r="DL224" s="180"/>
      <c r="DM224" s="180"/>
      <c r="DN224" s="180"/>
      <c r="DO224" s="180"/>
      <c r="DP224" s="180"/>
      <c r="DQ224" s="180"/>
      <c r="DR224" s="180"/>
      <c r="DS224" s="180"/>
      <c r="DT224" s="180"/>
      <c r="DU224" s="180"/>
      <c r="DV224" s="180"/>
      <c r="DW224" s="180"/>
      <c r="DX224" s="180"/>
      <c r="DY224" s="180"/>
      <c r="DZ224" s="180"/>
      <c r="EA224" s="180"/>
      <c r="EB224" s="180"/>
      <c r="EC224" s="180"/>
      <c r="ED224" s="180"/>
      <c r="EE224" s="180"/>
      <c r="EF224" s="180"/>
      <c r="EG224" s="180"/>
      <c r="EH224" s="180"/>
      <c r="EI224" s="180"/>
      <c r="EJ224" s="180"/>
      <c r="EK224" s="180"/>
      <c r="EL224" s="180"/>
      <c r="EM224" s="180"/>
      <c r="EN224" s="180"/>
      <c r="EO224" s="180"/>
      <c r="EP224" s="180"/>
      <c r="EQ224" s="180"/>
      <c r="ER224" s="180"/>
      <c r="ES224" s="180"/>
      <c r="ET224" s="180"/>
      <c r="EU224" s="180"/>
      <c r="EV224" s="180"/>
      <c r="EW224" s="180"/>
      <c r="EX224" s="180"/>
      <c r="EY224" s="180"/>
      <c r="EZ224" s="180"/>
      <c r="FA224" s="180"/>
      <c r="FB224" s="180"/>
    </row>
    <row r="225" spans="4:158" hidden="1" x14ac:dyDescent="0.25"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</row>
    <row r="226" spans="4:158" hidden="1" x14ac:dyDescent="0.25"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0"/>
      <c r="CZ226" s="180"/>
      <c r="DA226" s="180"/>
      <c r="DB226" s="180"/>
      <c r="DC226" s="180"/>
      <c r="DD226" s="180"/>
      <c r="DE226" s="180"/>
      <c r="DF226" s="180"/>
      <c r="DG226" s="180"/>
      <c r="DH226" s="180"/>
      <c r="DI226" s="180"/>
      <c r="DJ226" s="180"/>
      <c r="DK226" s="180"/>
      <c r="DL226" s="180"/>
      <c r="DM226" s="180"/>
      <c r="DN226" s="180"/>
      <c r="DO226" s="180"/>
      <c r="DP226" s="180"/>
      <c r="DQ226" s="180"/>
      <c r="DR226" s="180"/>
      <c r="DS226" s="180"/>
      <c r="DT226" s="180"/>
      <c r="DU226" s="180"/>
      <c r="DV226" s="180"/>
      <c r="DW226" s="180"/>
      <c r="DX226" s="180"/>
      <c r="DY226" s="180"/>
      <c r="DZ226" s="180"/>
      <c r="EA226" s="180"/>
      <c r="EB226" s="180"/>
      <c r="EC226" s="180"/>
      <c r="ED226" s="180"/>
      <c r="EE226" s="180"/>
      <c r="EF226" s="180"/>
      <c r="EG226" s="180"/>
      <c r="EH226" s="180"/>
      <c r="EI226" s="180"/>
      <c r="EJ226" s="180"/>
      <c r="EK226" s="180"/>
      <c r="EL226" s="180"/>
      <c r="EM226" s="180"/>
      <c r="EN226" s="180"/>
      <c r="EO226" s="180"/>
      <c r="EP226" s="180"/>
      <c r="EQ226" s="180"/>
      <c r="ER226" s="180"/>
      <c r="ES226" s="180"/>
      <c r="ET226" s="180"/>
      <c r="EU226" s="180"/>
      <c r="EV226" s="180"/>
      <c r="EW226" s="180"/>
      <c r="EX226" s="180"/>
      <c r="EY226" s="180"/>
      <c r="EZ226" s="180"/>
      <c r="FA226" s="180"/>
      <c r="FB226" s="180"/>
    </row>
    <row r="227" spans="4:158" hidden="1" x14ac:dyDescent="0.25"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180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</row>
    <row r="228" spans="4:158" hidden="1" x14ac:dyDescent="0.25"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 s="180"/>
      <c r="ET228" s="180"/>
      <c r="EU228" s="180"/>
      <c r="EV228" s="180"/>
      <c r="EW228" s="180"/>
      <c r="EX228" s="180"/>
      <c r="EY228" s="180"/>
      <c r="EZ228" s="180"/>
      <c r="FA228" s="180"/>
      <c r="FB228" s="180"/>
    </row>
    <row r="229" spans="4:158" hidden="1" x14ac:dyDescent="0.25"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0"/>
      <c r="CZ229" s="180"/>
      <c r="DA229" s="180"/>
      <c r="DB229" s="180"/>
      <c r="DC229" s="180"/>
      <c r="DD229" s="180"/>
      <c r="DE229" s="180"/>
      <c r="DF229" s="180"/>
      <c r="DG229" s="180"/>
      <c r="DH229" s="180"/>
      <c r="DI229" s="180"/>
      <c r="DJ229" s="180"/>
      <c r="DK229" s="180"/>
      <c r="DL229" s="180"/>
      <c r="DM229" s="180"/>
      <c r="DN229" s="180"/>
      <c r="DO229" s="180"/>
      <c r="DP229" s="180"/>
      <c r="DQ229" s="180"/>
      <c r="DR229" s="180"/>
      <c r="DS229" s="180"/>
      <c r="DT229" s="180"/>
      <c r="DU229" s="180"/>
      <c r="DV229" s="180"/>
      <c r="DW229" s="180"/>
      <c r="DX229" s="180"/>
      <c r="DY229" s="180"/>
      <c r="DZ229" s="180"/>
      <c r="EA229" s="180"/>
      <c r="EB229" s="180"/>
      <c r="EC229" s="180"/>
      <c r="ED229" s="180"/>
      <c r="EE229" s="180"/>
      <c r="EF229" s="180"/>
      <c r="EG229" s="180"/>
      <c r="EH229" s="180"/>
      <c r="EI229" s="180"/>
      <c r="EJ229" s="180"/>
      <c r="EK229" s="180"/>
      <c r="EL229" s="180"/>
      <c r="EM229" s="180"/>
      <c r="EN229" s="180"/>
      <c r="EO229" s="180"/>
      <c r="EP229" s="180"/>
      <c r="EQ229" s="180"/>
      <c r="ER229" s="180"/>
      <c r="ES229" s="180"/>
      <c r="ET229" s="180"/>
      <c r="EU229" s="180"/>
      <c r="EV229" s="180"/>
      <c r="EW229" s="180"/>
      <c r="EX229" s="180"/>
      <c r="EY229" s="180"/>
      <c r="EZ229" s="180"/>
      <c r="FA229" s="180"/>
      <c r="FB229" s="180"/>
    </row>
    <row r="230" spans="4:158" hidden="1" x14ac:dyDescent="0.25"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0"/>
      <c r="DT230" s="180"/>
      <c r="DU230" s="180"/>
      <c r="DV230" s="180"/>
      <c r="DW230" s="180"/>
      <c r="DX230" s="180"/>
      <c r="DY230" s="180"/>
      <c r="DZ230" s="180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  <c r="EK230" s="180"/>
      <c r="EL230" s="180"/>
      <c r="EM230" s="180"/>
      <c r="EN230" s="180"/>
      <c r="EO230" s="180"/>
      <c r="EP230" s="180"/>
      <c r="EQ230" s="180"/>
      <c r="ER230" s="180"/>
      <c r="ES230" s="180"/>
      <c r="ET230" s="180"/>
      <c r="EU230" s="180"/>
      <c r="EV230" s="180"/>
      <c r="EW230" s="180"/>
      <c r="EX230" s="180"/>
      <c r="EY230" s="180"/>
      <c r="EZ230" s="180"/>
      <c r="FA230" s="180"/>
      <c r="FB230" s="180"/>
    </row>
    <row r="231" spans="4:158" hidden="1" x14ac:dyDescent="0.25"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0"/>
      <c r="DT231" s="180"/>
      <c r="DU231" s="180"/>
      <c r="DV231" s="180"/>
      <c r="DW231" s="180"/>
      <c r="DX231" s="180"/>
      <c r="DY231" s="180"/>
      <c r="DZ231" s="180"/>
      <c r="EA231" s="180"/>
      <c r="EB231" s="180"/>
      <c r="EC231" s="180"/>
      <c r="ED231" s="180"/>
      <c r="EE231" s="180"/>
      <c r="EF231" s="180"/>
      <c r="EG231" s="180"/>
      <c r="EH231" s="180"/>
      <c r="EI231" s="180"/>
      <c r="EJ231" s="180"/>
      <c r="EK231" s="180"/>
      <c r="EL231" s="180"/>
      <c r="EM231" s="180"/>
      <c r="EN231" s="180"/>
      <c r="EO231" s="180"/>
      <c r="EP231" s="180"/>
      <c r="EQ231" s="180"/>
      <c r="ER231" s="180"/>
      <c r="ES231" s="180"/>
      <c r="ET231" s="180"/>
      <c r="EU231" s="180"/>
      <c r="EV231" s="180"/>
      <c r="EW231" s="180"/>
      <c r="EX231" s="180"/>
      <c r="EY231" s="180"/>
      <c r="EZ231" s="180"/>
      <c r="FA231" s="180"/>
      <c r="FB231" s="180"/>
    </row>
    <row r="232" spans="4:158" hidden="1" x14ac:dyDescent="0.25"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180"/>
      <c r="DW232" s="180"/>
      <c r="DX232" s="180"/>
      <c r="DY232" s="180"/>
      <c r="DZ232" s="180"/>
      <c r="EA232" s="180"/>
      <c r="EB232" s="180"/>
      <c r="EC232" s="180"/>
      <c r="ED232" s="180"/>
      <c r="EE232" s="180"/>
      <c r="EF232" s="180"/>
      <c r="EG232" s="180"/>
      <c r="EH232" s="180"/>
      <c r="EI232" s="180"/>
      <c r="EJ232" s="180"/>
      <c r="EK232" s="180"/>
      <c r="EL232" s="180"/>
      <c r="EM232" s="180"/>
      <c r="EN232" s="180"/>
      <c r="EO232" s="180"/>
      <c r="EP232" s="180"/>
      <c r="EQ232" s="180"/>
      <c r="ER232" s="180"/>
      <c r="ES232" s="180"/>
      <c r="ET232" s="180"/>
      <c r="EU232" s="180"/>
      <c r="EV232" s="180"/>
      <c r="EW232" s="180"/>
      <c r="EX232" s="180"/>
      <c r="EY232" s="180"/>
      <c r="EZ232" s="180"/>
      <c r="FA232" s="180"/>
      <c r="FB232" s="180"/>
    </row>
    <row r="233" spans="4:158" hidden="1" x14ac:dyDescent="0.25"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0"/>
      <c r="CZ233" s="180"/>
      <c r="DA233" s="180"/>
      <c r="DB233" s="180"/>
      <c r="DC233" s="180"/>
      <c r="DD233" s="180"/>
      <c r="DE233" s="180"/>
      <c r="DF233" s="180"/>
      <c r="DG233" s="180"/>
      <c r="DH233" s="180"/>
      <c r="DI233" s="180"/>
      <c r="DJ233" s="180"/>
      <c r="DK233" s="180"/>
      <c r="DL233" s="180"/>
      <c r="DM233" s="180"/>
      <c r="DN233" s="180"/>
      <c r="DO233" s="180"/>
      <c r="DP233" s="180"/>
      <c r="DQ233" s="180"/>
      <c r="DR233" s="180"/>
      <c r="DS233" s="180"/>
      <c r="DT233" s="180"/>
      <c r="DU233" s="180"/>
      <c r="DV233" s="180"/>
      <c r="DW233" s="180"/>
      <c r="DX233" s="180"/>
      <c r="DY233" s="180"/>
      <c r="DZ233" s="180"/>
      <c r="EA233" s="180"/>
      <c r="EB233" s="180"/>
      <c r="EC233" s="180"/>
      <c r="ED233" s="180"/>
      <c r="EE233" s="180"/>
      <c r="EF233" s="180"/>
      <c r="EG233" s="180"/>
      <c r="EH233" s="180"/>
      <c r="EI233" s="180"/>
      <c r="EJ233" s="180"/>
      <c r="EK233" s="180"/>
      <c r="EL233" s="180"/>
      <c r="EM233" s="180"/>
      <c r="EN233" s="180"/>
      <c r="EO233" s="180"/>
      <c r="EP233" s="180"/>
      <c r="EQ233" s="180"/>
      <c r="ER233" s="180"/>
      <c r="ES233" s="180"/>
      <c r="ET233" s="180"/>
      <c r="EU233" s="180"/>
      <c r="EV233" s="180"/>
      <c r="EW233" s="180"/>
      <c r="EX233" s="180"/>
      <c r="EY233" s="180"/>
      <c r="EZ233" s="180"/>
      <c r="FA233" s="180"/>
      <c r="FB233" s="180"/>
    </row>
    <row r="234" spans="4:158" hidden="1" x14ac:dyDescent="0.25"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  <c r="CM234" s="180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80"/>
      <c r="CX234" s="180"/>
      <c r="CY234" s="180"/>
      <c r="CZ234" s="180"/>
      <c r="DA234" s="180"/>
      <c r="DB234" s="180"/>
      <c r="DC234" s="180"/>
      <c r="DD234" s="180"/>
      <c r="DE234" s="180"/>
      <c r="DF234" s="180"/>
      <c r="DG234" s="180"/>
      <c r="DH234" s="180"/>
      <c r="DI234" s="180"/>
      <c r="DJ234" s="180"/>
      <c r="DK234" s="180"/>
      <c r="DL234" s="180"/>
      <c r="DM234" s="180"/>
      <c r="DN234" s="180"/>
      <c r="DO234" s="180"/>
      <c r="DP234" s="180"/>
      <c r="DQ234" s="180"/>
      <c r="DR234" s="180"/>
      <c r="DS234" s="180"/>
      <c r="DT234" s="180"/>
      <c r="DU234" s="180"/>
      <c r="DV234" s="180"/>
      <c r="DW234" s="180"/>
      <c r="DX234" s="180"/>
      <c r="DY234" s="180"/>
      <c r="DZ234" s="180"/>
      <c r="EA234" s="180"/>
      <c r="EB234" s="180"/>
      <c r="EC234" s="180"/>
      <c r="ED234" s="180"/>
      <c r="EE234" s="180"/>
      <c r="EF234" s="180"/>
      <c r="EG234" s="180"/>
      <c r="EH234" s="180"/>
      <c r="EI234" s="180"/>
      <c r="EJ234" s="180"/>
      <c r="EK234" s="180"/>
      <c r="EL234" s="180"/>
      <c r="EM234" s="180"/>
      <c r="EN234" s="180"/>
      <c r="EO234" s="180"/>
      <c r="EP234" s="180"/>
      <c r="EQ234" s="180"/>
      <c r="ER234" s="180"/>
      <c r="ES234" s="180"/>
      <c r="ET234" s="180"/>
      <c r="EU234" s="180"/>
      <c r="EV234" s="180"/>
      <c r="EW234" s="180"/>
      <c r="EX234" s="180"/>
      <c r="EY234" s="180"/>
      <c r="EZ234" s="180"/>
      <c r="FA234" s="180"/>
      <c r="FB234" s="180"/>
    </row>
    <row r="235" spans="4:158" hidden="1" x14ac:dyDescent="0.25"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  <c r="CM235" s="180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0"/>
      <c r="CZ235" s="180"/>
      <c r="DA235" s="180"/>
      <c r="DB235" s="180"/>
      <c r="DC235" s="180"/>
      <c r="DD235" s="180"/>
      <c r="DE235" s="180"/>
      <c r="DF235" s="180"/>
      <c r="DG235" s="180"/>
      <c r="DH235" s="180"/>
      <c r="DI235" s="180"/>
      <c r="DJ235" s="180"/>
      <c r="DK235" s="180"/>
      <c r="DL235" s="180"/>
      <c r="DM235" s="180"/>
      <c r="DN235" s="180"/>
      <c r="DO235" s="180"/>
      <c r="DP235" s="180"/>
      <c r="DQ235" s="180"/>
      <c r="DR235" s="180"/>
      <c r="DS235" s="180"/>
      <c r="DT235" s="180"/>
      <c r="DU235" s="180"/>
      <c r="DV235" s="180"/>
      <c r="DW235" s="180"/>
      <c r="DX235" s="180"/>
      <c r="DY235" s="180"/>
      <c r="DZ235" s="180"/>
      <c r="EA235" s="180"/>
      <c r="EB235" s="180"/>
      <c r="EC235" s="180"/>
      <c r="ED235" s="180"/>
      <c r="EE235" s="180"/>
      <c r="EF235" s="180"/>
      <c r="EG235" s="180"/>
      <c r="EH235" s="180"/>
      <c r="EI235" s="180"/>
      <c r="EJ235" s="180"/>
      <c r="EK235" s="180"/>
      <c r="EL235" s="180"/>
      <c r="EM235" s="180"/>
      <c r="EN235" s="180"/>
      <c r="EO235" s="180"/>
      <c r="EP235" s="180"/>
      <c r="EQ235" s="180"/>
      <c r="ER235" s="180"/>
      <c r="ES235" s="180"/>
      <c r="ET235" s="180"/>
      <c r="EU235" s="180"/>
      <c r="EV235" s="180"/>
      <c r="EW235" s="180"/>
      <c r="EX235" s="180"/>
      <c r="EY235" s="180"/>
      <c r="EZ235" s="180"/>
      <c r="FA235" s="180"/>
      <c r="FB235" s="180"/>
    </row>
    <row r="236" spans="4:158" hidden="1" x14ac:dyDescent="0.25"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80"/>
      <c r="CX236" s="180"/>
      <c r="CY236" s="180"/>
      <c r="CZ236" s="180"/>
      <c r="DA236" s="180"/>
      <c r="DB236" s="180"/>
      <c r="DC236" s="180"/>
      <c r="DD236" s="180"/>
      <c r="DE236" s="180"/>
      <c r="DF236" s="180"/>
      <c r="DG236" s="180"/>
      <c r="DH236" s="180"/>
      <c r="DI236" s="180"/>
      <c r="DJ236" s="180"/>
      <c r="DK236" s="180"/>
      <c r="DL236" s="180"/>
      <c r="DM236" s="180"/>
      <c r="DN236" s="180"/>
      <c r="DO236" s="180"/>
      <c r="DP236" s="180"/>
      <c r="DQ236" s="180"/>
      <c r="DR236" s="180"/>
      <c r="DS236" s="180"/>
      <c r="DT236" s="180"/>
      <c r="DU236" s="180"/>
      <c r="DV236" s="180"/>
      <c r="DW236" s="180"/>
      <c r="DX236" s="180"/>
      <c r="DY236" s="180"/>
      <c r="DZ236" s="180"/>
      <c r="EA236" s="180"/>
      <c r="EB236" s="180"/>
      <c r="EC236" s="180"/>
      <c r="ED236" s="180"/>
      <c r="EE236" s="180"/>
      <c r="EF236" s="180"/>
      <c r="EG236" s="180"/>
      <c r="EH236" s="180"/>
      <c r="EI236" s="180"/>
      <c r="EJ236" s="180"/>
      <c r="EK236" s="180"/>
      <c r="EL236" s="180"/>
      <c r="EM236" s="180"/>
      <c r="EN236" s="180"/>
      <c r="EO236" s="180"/>
      <c r="EP236" s="180"/>
      <c r="EQ236" s="180"/>
      <c r="ER236" s="180"/>
      <c r="ES236" s="180"/>
      <c r="ET236" s="180"/>
      <c r="EU236" s="180"/>
      <c r="EV236" s="180"/>
      <c r="EW236" s="180"/>
      <c r="EX236" s="180"/>
      <c r="EY236" s="180"/>
      <c r="EZ236" s="180"/>
      <c r="FA236" s="180"/>
      <c r="FB236" s="180"/>
    </row>
    <row r="237" spans="4:158" hidden="1" x14ac:dyDescent="0.25"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  <c r="CX237" s="180"/>
      <c r="CY237" s="180"/>
      <c r="CZ237" s="180"/>
      <c r="DA237" s="180"/>
      <c r="DB237" s="180"/>
      <c r="DC237" s="180"/>
      <c r="DD237" s="180"/>
      <c r="DE237" s="180"/>
      <c r="DF237" s="180"/>
      <c r="DG237" s="180"/>
      <c r="DH237" s="180"/>
      <c r="DI237" s="180"/>
      <c r="DJ237" s="180"/>
      <c r="DK237" s="180"/>
      <c r="DL237" s="180"/>
      <c r="DM237" s="180"/>
      <c r="DN237" s="180"/>
      <c r="DO237" s="180"/>
      <c r="DP237" s="180"/>
      <c r="DQ237" s="180"/>
      <c r="DR237" s="180"/>
      <c r="DS237" s="180"/>
      <c r="DT237" s="180"/>
      <c r="DU237" s="180"/>
      <c r="DV237" s="180"/>
      <c r="DW237" s="180"/>
      <c r="DX237" s="180"/>
      <c r="DY237" s="180"/>
      <c r="DZ237" s="180"/>
      <c r="EA237" s="180"/>
      <c r="EB237" s="180"/>
      <c r="EC237" s="180"/>
      <c r="ED237" s="180"/>
      <c r="EE237" s="180"/>
      <c r="EF237" s="180"/>
      <c r="EG237" s="180"/>
      <c r="EH237" s="180"/>
      <c r="EI237" s="180"/>
      <c r="EJ237" s="180"/>
      <c r="EK237" s="180"/>
      <c r="EL237" s="180"/>
      <c r="EM237" s="180"/>
      <c r="EN237" s="180"/>
      <c r="EO237" s="180"/>
      <c r="EP237" s="180"/>
      <c r="EQ237" s="180"/>
      <c r="ER237" s="180"/>
      <c r="ES237" s="180"/>
      <c r="ET237" s="180"/>
      <c r="EU237" s="180"/>
      <c r="EV237" s="180"/>
      <c r="EW237" s="180"/>
      <c r="EX237" s="180"/>
      <c r="EY237" s="180"/>
      <c r="EZ237" s="180"/>
      <c r="FA237" s="180"/>
      <c r="FB237" s="180"/>
    </row>
    <row r="238" spans="4:158" hidden="1" x14ac:dyDescent="0.25"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  <c r="CX238" s="180"/>
      <c r="CY238" s="180"/>
      <c r="CZ238" s="180"/>
      <c r="DA238" s="180"/>
      <c r="DB238" s="180"/>
      <c r="DC238" s="180"/>
      <c r="DD238" s="180"/>
      <c r="DE238" s="180"/>
      <c r="DF238" s="180"/>
      <c r="DG238" s="180"/>
      <c r="DH238" s="180"/>
      <c r="DI238" s="180"/>
      <c r="DJ238" s="180"/>
      <c r="DK238" s="180"/>
      <c r="DL238" s="180"/>
      <c r="DM238" s="180"/>
      <c r="DN238" s="180"/>
      <c r="DO238" s="180"/>
      <c r="DP238" s="180"/>
      <c r="DQ238" s="180"/>
      <c r="DR238" s="180"/>
      <c r="DS238" s="180"/>
      <c r="DT238" s="180"/>
      <c r="DU238" s="180"/>
      <c r="DV238" s="180"/>
      <c r="DW238" s="180"/>
      <c r="DX238" s="180"/>
      <c r="DY238" s="180"/>
      <c r="DZ238" s="180"/>
      <c r="EA238" s="180"/>
      <c r="EB238" s="180"/>
      <c r="EC238" s="180"/>
      <c r="ED238" s="180"/>
      <c r="EE238" s="180"/>
      <c r="EF238" s="180"/>
      <c r="EG238" s="180"/>
      <c r="EH238" s="180"/>
      <c r="EI238" s="180"/>
      <c r="EJ238" s="180"/>
      <c r="EK238" s="180"/>
      <c r="EL238" s="180"/>
      <c r="EM238" s="180"/>
      <c r="EN238" s="180"/>
      <c r="EO238" s="180"/>
      <c r="EP238" s="180"/>
      <c r="EQ238" s="180"/>
      <c r="ER238" s="180"/>
      <c r="ES238" s="180"/>
      <c r="ET238" s="180"/>
      <c r="EU238" s="180"/>
      <c r="EV238" s="180"/>
      <c r="EW238" s="180"/>
      <c r="EX238" s="180"/>
      <c r="EY238" s="180"/>
      <c r="EZ238" s="180"/>
      <c r="FA238" s="180"/>
      <c r="FB238" s="180"/>
    </row>
    <row r="239" spans="4:158" hidden="1" x14ac:dyDescent="0.25"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  <c r="CX239" s="180"/>
      <c r="CY239" s="180"/>
      <c r="CZ239" s="180"/>
      <c r="DA239" s="180"/>
      <c r="DB239" s="180"/>
      <c r="DC239" s="180"/>
      <c r="DD239" s="180"/>
      <c r="DE239" s="180"/>
      <c r="DF239" s="180"/>
      <c r="DG239" s="180"/>
      <c r="DH239" s="180"/>
      <c r="DI239" s="180"/>
      <c r="DJ239" s="180"/>
      <c r="DK239" s="180"/>
      <c r="DL239" s="180"/>
      <c r="DM239" s="180"/>
      <c r="DN239" s="180"/>
      <c r="DO239" s="180"/>
      <c r="DP239" s="180"/>
      <c r="DQ239" s="180"/>
      <c r="DR239" s="180"/>
      <c r="DS239" s="180"/>
      <c r="DT239" s="180"/>
      <c r="DU239" s="180"/>
      <c r="DV239" s="180"/>
      <c r="DW239" s="180"/>
      <c r="DX239" s="180"/>
      <c r="DY239" s="180"/>
      <c r="DZ239" s="180"/>
      <c r="EA239" s="180"/>
      <c r="EB239" s="180"/>
      <c r="EC239" s="180"/>
      <c r="ED239" s="180"/>
      <c r="EE239" s="180"/>
      <c r="EF239" s="180"/>
      <c r="EG239" s="180"/>
      <c r="EH239" s="180"/>
      <c r="EI239" s="180"/>
      <c r="EJ239" s="180"/>
      <c r="EK239" s="180"/>
      <c r="EL239" s="180"/>
      <c r="EM239" s="180"/>
      <c r="EN239" s="180"/>
      <c r="EO239" s="180"/>
      <c r="EP239" s="180"/>
      <c r="EQ239" s="180"/>
      <c r="ER239" s="180"/>
      <c r="ES239" s="180"/>
      <c r="ET239" s="180"/>
      <c r="EU239" s="180"/>
      <c r="EV239" s="180"/>
      <c r="EW239" s="180"/>
      <c r="EX239" s="180"/>
      <c r="EY239" s="180"/>
      <c r="EZ239" s="180"/>
      <c r="FA239" s="180"/>
      <c r="FB239" s="180"/>
    </row>
    <row r="240" spans="4:158" hidden="1" x14ac:dyDescent="0.25"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  <c r="CX240" s="180"/>
      <c r="CY240" s="180"/>
      <c r="CZ240" s="180"/>
      <c r="DA240" s="180"/>
      <c r="DB240" s="180"/>
      <c r="DC240" s="180"/>
      <c r="DD240" s="180"/>
      <c r="DE240" s="180"/>
      <c r="DF240" s="180"/>
      <c r="DG240" s="180"/>
      <c r="DH240" s="180"/>
      <c r="DI240" s="180"/>
      <c r="DJ240" s="180"/>
      <c r="DK240" s="180"/>
      <c r="DL240" s="180"/>
      <c r="DM240" s="180"/>
      <c r="DN240" s="180"/>
      <c r="DO240" s="180"/>
      <c r="DP240" s="180"/>
      <c r="DQ240" s="180"/>
      <c r="DR240" s="180"/>
      <c r="DS240" s="180"/>
      <c r="DT240" s="180"/>
      <c r="DU240" s="180"/>
      <c r="DV240" s="180"/>
      <c r="DW240" s="180"/>
      <c r="DX240" s="180"/>
      <c r="DY240" s="180"/>
      <c r="DZ240" s="180"/>
      <c r="EA240" s="180"/>
      <c r="EB240" s="180"/>
      <c r="EC240" s="180"/>
      <c r="ED240" s="180"/>
      <c r="EE240" s="180"/>
      <c r="EF240" s="180"/>
      <c r="EG240" s="180"/>
      <c r="EH240" s="180"/>
      <c r="EI240" s="180"/>
      <c r="EJ240" s="180"/>
      <c r="EK240" s="180"/>
      <c r="EL240" s="180"/>
      <c r="EM240" s="180"/>
      <c r="EN240" s="180"/>
      <c r="EO240" s="180"/>
      <c r="EP240" s="180"/>
      <c r="EQ240" s="180"/>
      <c r="ER240" s="180"/>
      <c r="ES240" s="180"/>
      <c r="ET240" s="180"/>
      <c r="EU240" s="180"/>
      <c r="EV240" s="180"/>
      <c r="EW240" s="180"/>
      <c r="EX240" s="180"/>
      <c r="EY240" s="180"/>
      <c r="EZ240" s="180"/>
      <c r="FA240" s="180"/>
      <c r="FB240" s="180"/>
    </row>
    <row r="241" spans="4:158" hidden="1" x14ac:dyDescent="0.25"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  <c r="CX241" s="180"/>
      <c r="CY241" s="180"/>
      <c r="CZ241" s="180"/>
      <c r="DA241" s="180"/>
      <c r="DB241" s="180"/>
      <c r="DC241" s="180"/>
      <c r="DD241" s="180"/>
      <c r="DE241" s="180"/>
      <c r="DF241" s="180"/>
      <c r="DG241" s="180"/>
      <c r="DH241" s="180"/>
      <c r="DI241" s="180"/>
      <c r="DJ241" s="180"/>
      <c r="DK241" s="180"/>
      <c r="DL241" s="180"/>
      <c r="DM241" s="180"/>
      <c r="DN241" s="180"/>
      <c r="DO241" s="180"/>
      <c r="DP241" s="180"/>
      <c r="DQ241" s="180"/>
      <c r="DR241" s="180"/>
      <c r="DS241" s="180"/>
      <c r="DT241" s="180"/>
      <c r="DU241" s="180"/>
      <c r="DV241" s="180"/>
      <c r="DW241" s="180"/>
      <c r="DX241" s="180"/>
      <c r="DY241" s="180"/>
      <c r="DZ241" s="180"/>
      <c r="EA241" s="180"/>
      <c r="EB241" s="180"/>
      <c r="EC241" s="180"/>
      <c r="ED241" s="180"/>
      <c r="EE241" s="180"/>
      <c r="EF241" s="180"/>
      <c r="EG241" s="180"/>
      <c r="EH241" s="180"/>
      <c r="EI241" s="180"/>
      <c r="EJ241" s="180"/>
      <c r="EK241" s="180"/>
      <c r="EL241" s="180"/>
      <c r="EM241" s="180"/>
      <c r="EN241" s="180"/>
      <c r="EO241" s="180"/>
      <c r="EP241" s="180"/>
      <c r="EQ241" s="180"/>
      <c r="ER241" s="180"/>
      <c r="ES241" s="180"/>
      <c r="ET241" s="180"/>
      <c r="EU241" s="180"/>
      <c r="EV241" s="180"/>
      <c r="EW241" s="180"/>
      <c r="EX241" s="180"/>
      <c r="EY241" s="180"/>
      <c r="EZ241" s="180"/>
      <c r="FA241" s="180"/>
      <c r="FB241" s="180"/>
    </row>
    <row r="242" spans="4:158" hidden="1" x14ac:dyDescent="0.25"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  <c r="CX242" s="180"/>
      <c r="CY242" s="180"/>
      <c r="CZ242" s="180"/>
      <c r="DA242" s="180"/>
      <c r="DB242" s="180"/>
      <c r="DC242" s="180"/>
      <c r="DD242" s="180"/>
      <c r="DE242" s="180"/>
      <c r="DF242" s="180"/>
      <c r="DG242" s="180"/>
      <c r="DH242" s="180"/>
      <c r="DI242" s="180"/>
      <c r="DJ242" s="180"/>
      <c r="DK242" s="180"/>
      <c r="DL242" s="180"/>
      <c r="DM242" s="180"/>
      <c r="DN242" s="180"/>
      <c r="DO242" s="180"/>
      <c r="DP242" s="180"/>
      <c r="DQ242" s="180"/>
      <c r="DR242" s="180"/>
      <c r="DS242" s="180"/>
      <c r="DT242" s="180"/>
      <c r="DU242" s="180"/>
      <c r="DV242" s="180"/>
      <c r="DW242" s="180"/>
      <c r="DX242" s="180"/>
      <c r="DY242" s="180"/>
      <c r="DZ242" s="180"/>
      <c r="EA242" s="180"/>
      <c r="EB242" s="180"/>
      <c r="EC242" s="180"/>
      <c r="ED242" s="180"/>
      <c r="EE242" s="180"/>
      <c r="EF242" s="180"/>
      <c r="EG242" s="180"/>
      <c r="EH242" s="180"/>
      <c r="EI242" s="180"/>
      <c r="EJ242" s="180"/>
      <c r="EK242" s="180"/>
      <c r="EL242" s="180"/>
      <c r="EM242" s="180"/>
      <c r="EN242" s="180"/>
      <c r="EO242" s="180"/>
      <c r="EP242" s="180"/>
      <c r="EQ242" s="180"/>
      <c r="ER242" s="180"/>
      <c r="ES242" s="180"/>
      <c r="ET242" s="180"/>
      <c r="EU242" s="180"/>
      <c r="EV242" s="180"/>
      <c r="EW242" s="180"/>
      <c r="EX242" s="180"/>
      <c r="EY242" s="180"/>
      <c r="EZ242" s="180"/>
      <c r="FA242" s="180"/>
      <c r="FB242" s="180"/>
    </row>
    <row r="243" spans="4:158" hidden="1" x14ac:dyDescent="0.25"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  <c r="CX243" s="180"/>
      <c r="CY243" s="180"/>
      <c r="CZ243" s="180"/>
      <c r="DA243" s="180"/>
      <c r="DB243" s="180"/>
      <c r="DC243" s="180"/>
      <c r="DD243" s="180"/>
      <c r="DE243" s="180"/>
      <c r="DF243" s="180"/>
      <c r="DG243" s="180"/>
      <c r="DH243" s="180"/>
      <c r="DI243" s="180"/>
      <c r="DJ243" s="180"/>
      <c r="DK243" s="180"/>
      <c r="DL243" s="180"/>
      <c r="DM243" s="180"/>
      <c r="DN243" s="180"/>
      <c r="DO243" s="180"/>
      <c r="DP243" s="180"/>
      <c r="DQ243" s="180"/>
      <c r="DR243" s="180"/>
      <c r="DS243" s="180"/>
      <c r="DT243" s="180"/>
      <c r="DU243" s="180"/>
      <c r="DV243" s="180"/>
      <c r="DW243" s="180"/>
      <c r="DX243" s="180"/>
      <c r="DY243" s="180"/>
      <c r="DZ243" s="180"/>
      <c r="EA243" s="180"/>
      <c r="EB243" s="180"/>
      <c r="EC243" s="180"/>
      <c r="ED243" s="180"/>
      <c r="EE243" s="180"/>
      <c r="EF243" s="180"/>
      <c r="EG243" s="180"/>
      <c r="EH243" s="180"/>
      <c r="EI243" s="180"/>
      <c r="EJ243" s="180"/>
      <c r="EK243" s="180"/>
      <c r="EL243" s="180"/>
      <c r="EM243" s="180"/>
      <c r="EN243" s="180"/>
      <c r="EO243" s="180"/>
      <c r="EP243" s="180"/>
      <c r="EQ243" s="180"/>
      <c r="ER243" s="180"/>
      <c r="ES243" s="180"/>
      <c r="ET243" s="180"/>
      <c r="EU243" s="180"/>
      <c r="EV243" s="180"/>
      <c r="EW243" s="180"/>
      <c r="EX243" s="180"/>
      <c r="EY243" s="180"/>
      <c r="EZ243" s="180"/>
      <c r="FA243" s="180"/>
      <c r="FB243" s="180"/>
    </row>
    <row r="244" spans="4:158" hidden="1" x14ac:dyDescent="0.25"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  <c r="DT244" s="180"/>
      <c r="DU244" s="180"/>
      <c r="DV244" s="180"/>
      <c r="DW244" s="180"/>
      <c r="DX244" s="180"/>
      <c r="DY244" s="180"/>
      <c r="DZ244" s="180"/>
      <c r="EA244" s="180"/>
      <c r="EB244" s="180"/>
      <c r="EC244" s="180"/>
      <c r="ED244" s="180"/>
      <c r="EE244" s="180"/>
      <c r="EF244" s="180"/>
      <c r="EG244" s="180"/>
      <c r="EH244" s="180"/>
      <c r="EI244" s="180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180"/>
      <c r="ET244" s="180"/>
      <c r="EU244" s="180"/>
      <c r="EV244" s="180"/>
      <c r="EW244" s="180"/>
      <c r="EX244" s="180"/>
      <c r="EY244" s="180"/>
      <c r="EZ244" s="180"/>
      <c r="FA244" s="180"/>
      <c r="FB244" s="180"/>
    </row>
    <row r="245" spans="4:158" hidden="1" x14ac:dyDescent="0.25"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0"/>
      <c r="DE245" s="180"/>
      <c r="DF245" s="180"/>
      <c r="DG245" s="180"/>
      <c r="DH245" s="180"/>
      <c r="DI245" s="180"/>
      <c r="DJ245" s="180"/>
      <c r="DK245" s="180"/>
      <c r="DL245" s="180"/>
      <c r="DM245" s="180"/>
      <c r="DN245" s="180"/>
      <c r="DO245" s="180"/>
      <c r="DP245" s="180"/>
      <c r="DQ245" s="180"/>
      <c r="DR245" s="180"/>
      <c r="DS245" s="180"/>
      <c r="DT245" s="180"/>
      <c r="DU245" s="180"/>
      <c r="DV245" s="180"/>
      <c r="DW245" s="180"/>
      <c r="DX245" s="180"/>
      <c r="DY245" s="180"/>
      <c r="DZ245" s="180"/>
      <c r="EA245" s="180"/>
      <c r="EB245" s="180"/>
      <c r="EC245" s="180"/>
      <c r="ED245" s="180"/>
      <c r="EE245" s="180"/>
      <c r="EF245" s="180"/>
      <c r="EG245" s="180"/>
      <c r="EH245" s="180"/>
      <c r="EI245" s="180"/>
      <c r="EJ245" s="180"/>
      <c r="EK245" s="180"/>
      <c r="EL245" s="180"/>
      <c r="EM245" s="180"/>
      <c r="EN245" s="180"/>
      <c r="EO245" s="180"/>
      <c r="EP245" s="180"/>
      <c r="EQ245" s="180"/>
      <c r="ER245" s="180"/>
      <c r="ES245" s="180"/>
      <c r="ET245" s="180"/>
      <c r="EU245" s="180"/>
      <c r="EV245" s="180"/>
      <c r="EW245" s="180"/>
      <c r="EX245" s="180"/>
      <c r="EY245" s="180"/>
      <c r="EZ245" s="180"/>
      <c r="FA245" s="180"/>
      <c r="FB245" s="180"/>
    </row>
    <row r="246" spans="4:158" hidden="1" x14ac:dyDescent="0.25"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  <c r="CV246" s="180"/>
      <c r="CW246" s="180"/>
      <c r="CX246" s="180"/>
      <c r="CY246" s="180"/>
      <c r="CZ246" s="180"/>
      <c r="DA246" s="180"/>
      <c r="DB246" s="180"/>
      <c r="DC246" s="180"/>
      <c r="DD246" s="180"/>
      <c r="DE246" s="180"/>
      <c r="DF246" s="180"/>
      <c r="DG246" s="180"/>
      <c r="DH246" s="180"/>
      <c r="DI246" s="180"/>
      <c r="DJ246" s="180"/>
      <c r="DK246" s="180"/>
      <c r="DL246" s="180"/>
      <c r="DM246" s="180"/>
      <c r="DN246" s="180"/>
      <c r="DO246" s="180"/>
      <c r="DP246" s="180"/>
      <c r="DQ246" s="180"/>
      <c r="DR246" s="180"/>
      <c r="DS246" s="180"/>
      <c r="DT246" s="180"/>
      <c r="DU246" s="180"/>
      <c r="DV246" s="180"/>
      <c r="DW246" s="180"/>
      <c r="DX246" s="180"/>
      <c r="DY246" s="180"/>
      <c r="DZ246" s="180"/>
      <c r="EA246" s="180"/>
      <c r="EB246" s="180"/>
      <c r="EC246" s="180"/>
      <c r="ED246" s="180"/>
      <c r="EE246" s="180"/>
      <c r="EF246" s="180"/>
      <c r="EG246" s="180"/>
      <c r="EH246" s="180"/>
      <c r="EI246" s="180"/>
      <c r="EJ246" s="180"/>
      <c r="EK246" s="180"/>
      <c r="EL246" s="180"/>
      <c r="EM246" s="180"/>
      <c r="EN246" s="180"/>
      <c r="EO246" s="180"/>
      <c r="EP246" s="180"/>
      <c r="EQ246" s="180"/>
      <c r="ER246" s="180"/>
      <c r="ES246" s="180"/>
      <c r="ET246" s="180"/>
      <c r="EU246" s="180"/>
      <c r="EV246" s="180"/>
      <c r="EW246" s="180"/>
      <c r="EX246" s="180"/>
      <c r="EY246" s="180"/>
      <c r="EZ246" s="180"/>
      <c r="FA246" s="180"/>
      <c r="FB246" s="180"/>
    </row>
    <row r="247" spans="4:158" hidden="1" x14ac:dyDescent="0.25"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0"/>
      <c r="CZ247" s="180"/>
      <c r="DA247" s="180"/>
      <c r="DB247" s="180"/>
      <c r="DC247" s="180"/>
      <c r="DD247" s="180"/>
      <c r="DE247" s="180"/>
      <c r="DF247" s="180"/>
      <c r="DG247" s="180"/>
      <c r="DH247" s="180"/>
      <c r="DI247" s="180"/>
      <c r="DJ247" s="180"/>
      <c r="DK247" s="180"/>
      <c r="DL247" s="180"/>
      <c r="DM247" s="180"/>
      <c r="DN247" s="180"/>
      <c r="DO247" s="180"/>
      <c r="DP247" s="180"/>
      <c r="DQ247" s="180"/>
      <c r="DR247" s="180"/>
      <c r="DS247" s="180"/>
      <c r="DT247" s="180"/>
      <c r="DU247" s="180"/>
      <c r="DV247" s="180"/>
      <c r="DW247" s="180"/>
      <c r="DX247" s="180"/>
      <c r="DY247" s="180"/>
      <c r="DZ247" s="180"/>
      <c r="EA247" s="180"/>
      <c r="EB247" s="180"/>
      <c r="EC247" s="180"/>
      <c r="ED247" s="180"/>
      <c r="EE247" s="180"/>
      <c r="EF247" s="180"/>
      <c r="EG247" s="180"/>
      <c r="EH247" s="180"/>
      <c r="EI247" s="180"/>
      <c r="EJ247" s="180"/>
      <c r="EK247" s="180"/>
      <c r="EL247" s="180"/>
      <c r="EM247" s="180"/>
      <c r="EN247" s="180"/>
      <c r="EO247" s="180"/>
      <c r="EP247" s="180"/>
      <c r="EQ247" s="180"/>
      <c r="ER247" s="180"/>
      <c r="ES247" s="180"/>
      <c r="ET247" s="180"/>
      <c r="EU247" s="180"/>
      <c r="EV247" s="180"/>
      <c r="EW247" s="180"/>
      <c r="EX247" s="180"/>
      <c r="EY247" s="180"/>
      <c r="EZ247" s="180"/>
      <c r="FA247" s="180"/>
      <c r="FB247" s="180"/>
    </row>
    <row r="248" spans="4:158" hidden="1" x14ac:dyDescent="0.25"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0"/>
      <c r="DE248" s="180"/>
      <c r="DF248" s="180"/>
      <c r="DG248" s="180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180"/>
      <c r="EA248" s="180"/>
      <c r="EB248" s="180"/>
      <c r="EC248" s="180"/>
      <c r="ED248" s="180"/>
      <c r="EE248" s="180"/>
      <c r="EF248" s="180"/>
      <c r="EG248" s="180"/>
      <c r="EH248" s="180"/>
      <c r="EI248" s="180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180"/>
      <c r="ET248" s="180"/>
      <c r="EU248" s="180"/>
      <c r="EV248" s="180"/>
      <c r="EW248" s="180"/>
      <c r="EX248" s="180"/>
      <c r="EY248" s="180"/>
      <c r="EZ248" s="180"/>
      <c r="FA248" s="180"/>
      <c r="FB248" s="180"/>
    </row>
    <row r="249" spans="4:158" hidden="1" x14ac:dyDescent="0.25"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  <c r="CV249" s="180"/>
      <c r="CW249" s="180"/>
      <c r="CX249" s="180"/>
      <c r="CY249" s="180"/>
      <c r="CZ249" s="180"/>
      <c r="DA249" s="180"/>
      <c r="DB249" s="180"/>
      <c r="DC249" s="180"/>
      <c r="DD249" s="180"/>
      <c r="DE249" s="180"/>
      <c r="DF249" s="180"/>
      <c r="DG249" s="180"/>
      <c r="DH249" s="180"/>
      <c r="DI249" s="180"/>
      <c r="DJ249" s="180"/>
      <c r="DK249" s="180"/>
      <c r="DL249" s="180"/>
      <c r="DM249" s="180"/>
      <c r="DN249" s="180"/>
      <c r="DO249" s="180"/>
      <c r="DP249" s="180"/>
      <c r="DQ249" s="180"/>
      <c r="DR249" s="180"/>
      <c r="DS249" s="180"/>
      <c r="DT249" s="180"/>
      <c r="DU249" s="180"/>
      <c r="DV249" s="180"/>
      <c r="DW249" s="180"/>
      <c r="DX249" s="180"/>
      <c r="DY249" s="180"/>
      <c r="DZ249" s="180"/>
      <c r="EA249" s="180"/>
      <c r="EB249" s="180"/>
      <c r="EC249" s="180"/>
      <c r="ED249" s="180"/>
      <c r="EE249" s="180"/>
      <c r="EF249" s="180"/>
      <c r="EG249" s="180"/>
      <c r="EH249" s="180"/>
      <c r="EI249" s="180"/>
      <c r="EJ249" s="180"/>
      <c r="EK249" s="180"/>
      <c r="EL249" s="180"/>
      <c r="EM249" s="180"/>
      <c r="EN249" s="180"/>
      <c r="EO249" s="180"/>
      <c r="EP249" s="180"/>
      <c r="EQ249" s="180"/>
      <c r="ER249" s="180"/>
      <c r="ES249" s="180"/>
      <c r="ET249" s="180"/>
      <c r="EU249" s="180"/>
      <c r="EV249" s="180"/>
      <c r="EW249" s="180"/>
      <c r="EX249" s="180"/>
      <c r="EY249" s="180"/>
      <c r="EZ249" s="180"/>
      <c r="FA249" s="180"/>
      <c r="FB249" s="180"/>
    </row>
    <row r="250" spans="4:158" hidden="1" x14ac:dyDescent="0.25"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0"/>
      <c r="CZ250" s="180"/>
      <c r="DA250" s="180"/>
      <c r="DB250" s="180"/>
      <c r="DC250" s="180"/>
      <c r="DD250" s="180"/>
      <c r="DE250" s="180"/>
      <c r="DF250" s="180"/>
      <c r="DG250" s="180"/>
      <c r="DH250" s="180"/>
      <c r="DI250" s="180"/>
      <c r="DJ250" s="180"/>
      <c r="DK250" s="180"/>
      <c r="DL250" s="180"/>
      <c r="DM250" s="180"/>
      <c r="DN250" s="180"/>
      <c r="DO250" s="180"/>
      <c r="DP250" s="180"/>
      <c r="DQ250" s="180"/>
      <c r="DR250" s="180"/>
      <c r="DS250" s="180"/>
      <c r="DT250" s="180"/>
      <c r="DU250" s="180"/>
      <c r="DV250" s="180"/>
      <c r="DW250" s="180"/>
      <c r="DX250" s="180"/>
      <c r="DY250" s="180"/>
      <c r="DZ250" s="180"/>
      <c r="EA250" s="180"/>
      <c r="EB250" s="180"/>
      <c r="EC250" s="180"/>
      <c r="ED250" s="180"/>
      <c r="EE250" s="180"/>
      <c r="EF250" s="180"/>
      <c r="EG250" s="180"/>
      <c r="EH250" s="180"/>
      <c r="EI250" s="180"/>
      <c r="EJ250" s="180"/>
      <c r="EK250" s="180"/>
      <c r="EL250" s="180"/>
      <c r="EM250" s="180"/>
      <c r="EN250" s="180"/>
      <c r="EO250" s="180"/>
      <c r="EP250" s="180"/>
      <c r="EQ250" s="180"/>
      <c r="ER250" s="180"/>
      <c r="ES250" s="180"/>
      <c r="ET250" s="180"/>
      <c r="EU250" s="180"/>
      <c r="EV250" s="180"/>
      <c r="EW250" s="180"/>
      <c r="EX250" s="180"/>
      <c r="EY250" s="180"/>
      <c r="EZ250" s="180"/>
      <c r="FA250" s="180"/>
      <c r="FB250" s="180"/>
    </row>
    <row r="251" spans="4:158" hidden="1" x14ac:dyDescent="0.25"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0"/>
      <c r="CZ251" s="180"/>
      <c r="DA251" s="180"/>
      <c r="DB251" s="180"/>
      <c r="DC251" s="180"/>
      <c r="DD251" s="180"/>
      <c r="DE251" s="180"/>
      <c r="DF251" s="180"/>
      <c r="DG251" s="180"/>
      <c r="DH251" s="180"/>
      <c r="DI251" s="180"/>
      <c r="DJ251" s="180"/>
      <c r="DK251" s="180"/>
      <c r="DL251" s="180"/>
      <c r="DM251" s="180"/>
      <c r="DN251" s="180"/>
      <c r="DO251" s="180"/>
      <c r="DP251" s="180"/>
      <c r="DQ251" s="180"/>
      <c r="DR251" s="180"/>
      <c r="DS251" s="180"/>
      <c r="DT251" s="180"/>
      <c r="DU251" s="180"/>
      <c r="DV251" s="180"/>
      <c r="DW251" s="180"/>
      <c r="DX251" s="180"/>
      <c r="DY251" s="180"/>
      <c r="DZ251" s="180"/>
      <c r="EA251" s="180"/>
      <c r="EB251" s="180"/>
      <c r="EC251" s="180"/>
      <c r="ED251" s="180"/>
      <c r="EE251" s="180"/>
      <c r="EF251" s="180"/>
      <c r="EG251" s="180"/>
      <c r="EH251" s="180"/>
      <c r="EI251" s="180"/>
      <c r="EJ251" s="180"/>
      <c r="EK251" s="180"/>
      <c r="EL251" s="180"/>
      <c r="EM251" s="180"/>
      <c r="EN251" s="180"/>
      <c r="EO251" s="180"/>
      <c r="EP251" s="180"/>
      <c r="EQ251" s="180"/>
      <c r="ER251" s="180"/>
      <c r="ES251" s="180"/>
      <c r="ET251" s="180"/>
      <c r="EU251" s="180"/>
      <c r="EV251" s="180"/>
      <c r="EW251" s="180"/>
      <c r="EX251" s="180"/>
      <c r="EY251" s="180"/>
      <c r="EZ251" s="180"/>
      <c r="FA251" s="180"/>
      <c r="FB251" s="180"/>
    </row>
    <row r="252" spans="4:158" hidden="1" x14ac:dyDescent="0.25"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0"/>
      <c r="CZ252" s="180"/>
      <c r="DA252" s="180"/>
      <c r="DB252" s="180"/>
      <c r="DC252" s="180"/>
      <c r="DD252" s="180"/>
      <c r="DE252" s="180"/>
      <c r="DF252" s="180"/>
      <c r="DG252" s="180"/>
      <c r="DH252" s="180"/>
      <c r="DI252" s="180"/>
      <c r="DJ252" s="180"/>
      <c r="DK252" s="180"/>
      <c r="DL252" s="180"/>
      <c r="DM252" s="180"/>
      <c r="DN252" s="180"/>
      <c r="DO252" s="180"/>
      <c r="DP252" s="180"/>
      <c r="DQ252" s="180"/>
      <c r="DR252" s="180"/>
      <c r="DS252" s="180"/>
      <c r="DT252" s="180"/>
      <c r="DU252" s="180"/>
      <c r="DV252" s="180"/>
      <c r="DW252" s="180"/>
      <c r="DX252" s="180"/>
      <c r="DY252" s="180"/>
      <c r="DZ252" s="180"/>
      <c r="EA252" s="180"/>
      <c r="EB252" s="180"/>
      <c r="EC252" s="180"/>
      <c r="ED252" s="180"/>
      <c r="EE252" s="180"/>
      <c r="EF252" s="180"/>
      <c r="EG252" s="180"/>
      <c r="EH252" s="180"/>
      <c r="EI252" s="180"/>
      <c r="EJ252" s="180"/>
      <c r="EK252" s="180"/>
      <c r="EL252" s="180"/>
      <c r="EM252" s="180"/>
      <c r="EN252" s="180"/>
      <c r="EO252" s="180"/>
      <c r="EP252" s="180"/>
      <c r="EQ252" s="180"/>
      <c r="ER252" s="180"/>
      <c r="ES252" s="180"/>
      <c r="ET252" s="180"/>
      <c r="EU252" s="180"/>
      <c r="EV252" s="180"/>
      <c r="EW252" s="180"/>
      <c r="EX252" s="180"/>
      <c r="EY252" s="180"/>
      <c r="EZ252" s="180"/>
      <c r="FA252" s="180"/>
      <c r="FB252" s="180"/>
    </row>
    <row r="253" spans="4:158" hidden="1" x14ac:dyDescent="0.25"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0"/>
      <c r="CZ253" s="180"/>
      <c r="DA253" s="180"/>
      <c r="DB253" s="180"/>
      <c r="DC253" s="180"/>
      <c r="DD253" s="180"/>
      <c r="DE253" s="180"/>
      <c r="DF253" s="180"/>
      <c r="DG253" s="180"/>
      <c r="DH253" s="180"/>
      <c r="DI253" s="180"/>
      <c r="DJ253" s="180"/>
      <c r="DK253" s="180"/>
      <c r="DL253" s="180"/>
      <c r="DM253" s="180"/>
      <c r="DN253" s="180"/>
      <c r="DO253" s="180"/>
      <c r="DP253" s="180"/>
      <c r="DQ253" s="180"/>
      <c r="DR253" s="180"/>
      <c r="DS253" s="180"/>
      <c r="DT253" s="180"/>
      <c r="DU253" s="180"/>
      <c r="DV253" s="180"/>
      <c r="DW253" s="180"/>
      <c r="DX253" s="180"/>
      <c r="DY253" s="180"/>
      <c r="DZ253" s="180"/>
      <c r="EA253" s="180"/>
      <c r="EB253" s="180"/>
      <c r="EC253" s="180"/>
      <c r="ED253" s="180"/>
      <c r="EE253" s="180"/>
      <c r="EF253" s="180"/>
      <c r="EG253" s="180"/>
      <c r="EH253" s="180"/>
      <c r="EI253" s="180"/>
      <c r="EJ253" s="180"/>
      <c r="EK253" s="180"/>
      <c r="EL253" s="180"/>
      <c r="EM253" s="180"/>
      <c r="EN253" s="180"/>
      <c r="EO253" s="180"/>
      <c r="EP253" s="180"/>
      <c r="EQ253" s="180"/>
      <c r="ER253" s="180"/>
      <c r="ES253" s="180"/>
      <c r="ET253" s="180"/>
      <c r="EU253" s="180"/>
      <c r="EV253" s="180"/>
      <c r="EW253" s="180"/>
      <c r="EX253" s="180"/>
      <c r="EY253" s="180"/>
      <c r="EZ253" s="180"/>
      <c r="FA253" s="180"/>
      <c r="FB253" s="180"/>
    </row>
    <row r="254" spans="4:158" hidden="1" x14ac:dyDescent="0.25"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0"/>
      <c r="CZ254" s="180"/>
      <c r="DA254" s="180"/>
      <c r="DB254" s="180"/>
      <c r="DC254" s="180"/>
      <c r="DD254" s="180"/>
      <c r="DE254" s="180"/>
      <c r="DF254" s="180"/>
      <c r="DG254" s="180"/>
      <c r="DH254" s="180"/>
      <c r="DI254" s="180"/>
      <c r="DJ254" s="180"/>
      <c r="DK254" s="180"/>
      <c r="DL254" s="180"/>
      <c r="DM254" s="180"/>
      <c r="DN254" s="180"/>
      <c r="DO254" s="180"/>
      <c r="DP254" s="180"/>
      <c r="DQ254" s="180"/>
      <c r="DR254" s="180"/>
      <c r="DS254" s="180"/>
      <c r="DT254" s="180"/>
      <c r="DU254" s="180"/>
      <c r="DV254" s="180"/>
      <c r="DW254" s="180"/>
      <c r="DX254" s="180"/>
      <c r="DY254" s="180"/>
      <c r="DZ254" s="180"/>
      <c r="EA254" s="180"/>
      <c r="EB254" s="180"/>
      <c r="EC254" s="180"/>
      <c r="ED254" s="180"/>
      <c r="EE254" s="180"/>
      <c r="EF254" s="180"/>
      <c r="EG254" s="180"/>
      <c r="EH254" s="180"/>
      <c r="EI254" s="180"/>
      <c r="EJ254" s="180"/>
      <c r="EK254" s="180"/>
      <c r="EL254" s="180"/>
      <c r="EM254" s="180"/>
      <c r="EN254" s="180"/>
      <c r="EO254" s="180"/>
      <c r="EP254" s="180"/>
      <c r="EQ254" s="180"/>
      <c r="ER254" s="180"/>
      <c r="ES254" s="180"/>
      <c r="ET254" s="180"/>
      <c r="EU254" s="180"/>
      <c r="EV254" s="180"/>
      <c r="EW254" s="180"/>
      <c r="EX254" s="180"/>
      <c r="EY254" s="180"/>
      <c r="EZ254" s="180"/>
      <c r="FA254" s="180"/>
      <c r="FB254" s="180"/>
    </row>
    <row r="255" spans="4:158" hidden="1" x14ac:dyDescent="0.25"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0"/>
      <c r="CZ255" s="180"/>
      <c r="DA255" s="180"/>
      <c r="DB255" s="180"/>
      <c r="DC255" s="180"/>
      <c r="DD255" s="180"/>
      <c r="DE255" s="180"/>
      <c r="DF255" s="180"/>
      <c r="DG255" s="180"/>
      <c r="DH255" s="180"/>
      <c r="DI255" s="180"/>
      <c r="DJ255" s="180"/>
      <c r="DK255" s="180"/>
      <c r="DL255" s="180"/>
      <c r="DM255" s="180"/>
      <c r="DN255" s="180"/>
      <c r="DO255" s="180"/>
      <c r="DP255" s="180"/>
      <c r="DQ255" s="180"/>
      <c r="DR255" s="180"/>
      <c r="DS255" s="180"/>
      <c r="DT255" s="180"/>
      <c r="DU255" s="180"/>
      <c r="DV255" s="180"/>
      <c r="DW255" s="180"/>
      <c r="DX255" s="180"/>
      <c r="DY255" s="180"/>
      <c r="DZ255" s="180"/>
      <c r="EA255" s="180"/>
      <c r="EB255" s="180"/>
      <c r="EC255" s="180"/>
      <c r="ED255" s="180"/>
      <c r="EE255" s="180"/>
      <c r="EF255" s="180"/>
      <c r="EG255" s="180"/>
      <c r="EH255" s="180"/>
      <c r="EI255" s="180"/>
      <c r="EJ255" s="180"/>
      <c r="EK255" s="180"/>
      <c r="EL255" s="180"/>
      <c r="EM255" s="180"/>
      <c r="EN255" s="180"/>
      <c r="EO255" s="180"/>
      <c r="EP255" s="180"/>
      <c r="EQ255" s="180"/>
      <c r="ER255" s="180"/>
      <c r="ES255" s="180"/>
      <c r="ET255" s="180"/>
      <c r="EU255" s="180"/>
      <c r="EV255" s="180"/>
      <c r="EW255" s="180"/>
      <c r="EX255" s="180"/>
      <c r="EY255" s="180"/>
      <c r="EZ255" s="180"/>
      <c r="FA255" s="180"/>
      <c r="FB255" s="180"/>
    </row>
    <row r="256" spans="4:158" hidden="1" x14ac:dyDescent="0.25"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80"/>
      <c r="CW256" s="180"/>
      <c r="CX256" s="180"/>
      <c r="CY256" s="180"/>
      <c r="CZ256" s="180"/>
      <c r="DA256" s="180"/>
      <c r="DB256" s="180"/>
      <c r="DC256" s="180"/>
      <c r="DD256" s="180"/>
      <c r="DE256" s="180"/>
      <c r="DF256" s="180"/>
      <c r="DG256" s="180"/>
      <c r="DH256" s="180"/>
      <c r="DI256" s="180"/>
      <c r="DJ256" s="180"/>
      <c r="DK256" s="180"/>
      <c r="DL256" s="180"/>
      <c r="DM256" s="180"/>
      <c r="DN256" s="180"/>
      <c r="DO256" s="180"/>
      <c r="DP256" s="180"/>
      <c r="DQ256" s="180"/>
      <c r="DR256" s="180"/>
      <c r="DS256" s="180"/>
      <c r="DT256" s="180"/>
      <c r="DU256" s="180"/>
      <c r="DV256" s="180"/>
      <c r="DW256" s="180"/>
      <c r="DX256" s="180"/>
      <c r="DY256" s="180"/>
      <c r="DZ256" s="180"/>
      <c r="EA256" s="180"/>
      <c r="EB256" s="180"/>
      <c r="EC256" s="180"/>
      <c r="ED256" s="180"/>
      <c r="EE256" s="180"/>
      <c r="EF256" s="180"/>
      <c r="EG256" s="180"/>
      <c r="EH256" s="180"/>
      <c r="EI256" s="180"/>
      <c r="EJ256" s="180"/>
      <c r="EK256" s="180"/>
      <c r="EL256" s="180"/>
      <c r="EM256" s="180"/>
      <c r="EN256" s="180"/>
      <c r="EO256" s="180"/>
      <c r="EP256" s="180"/>
      <c r="EQ256" s="180"/>
      <c r="ER256" s="180"/>
      <c r="ES256" s="180"/>
      <c r="ET256" s="180"/>
      <c r="EU256" s="180"/>
      <c r="EV256" s="180"/>
      <c r="EW256" s="180"/>
      <c r="EX256" s="180"/>
      <c r="EY256" s="180"/>
      <c r="EZ256" s="180"/>
      <c r="FA256" s="180"/>
      <c r="FB256" s="180"/>
    </row>
    <row r="257" spans="4:158" hidden="1" x14ac:dyDescent="0.25"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180"/>
      <c r="CP257" s="180"/>
      <c r="CQ257" s="180"/>
      <c r="CR257" s="180"/>
      <c r="CS257" s="180"/>
      <c r="CT257" s="180"/>
      <c r="CU257" s="180"/>
      <c r="CV257" s="180"/>
      <c r="CW257" s="180"/>
      <c r="CX257" s="180"/>
      <c r="CY257" s="180"/>
      <c r="CZ257" s="180"/>
      <c r="DA257" s="180"/>
      <c r="DB257" s="180"/>
      <c r="DC257" s="180"/>
      <c r="DD257" s="180"/>
      <c r="DE257" s="180"/>
      <c r="DF257" s="180"/>
      <c r="DG257" s="180"/>
      <c r="DH257" s="180"/>
      <c r="DI257" s="180"/>
      <c r="DJ257" s="180"/>
      <c r="DK257" s="180"/>
      <c r="DL257" s="180"/>
      <c r="DM257" s="180"/>
      <c r="DN257" s="180"/>
      <c r="DO257" s="180"/>
      <c r="DP257" s="180"/>
      <c r="DQ257" s="180"/>
      <c r="DR257" s="180"/>
      <c r="DS257" s="180"/>
      <c r="DT257" s="180"/>
      <c r="DU257" s="180"/>
      <c r="DV257" s="180"/>
      <c r="DW257" s="180"/>
      <c r="DX257" s="180"/>
      <c r="DY257" s="180"/>
      <c r="DZ257" s="180"/>
      <c r="EA257" s="180"/>
      <c r="EB257" s="180"/>
      <c r="EC257" s="180"/>
      <c r="ED257" s="180"/>
      <c r="EE257" s="180"/>
      <c r="EF257" s="180"/>
      <c r="EG257" s="180"/>
      <c r="EH257" s="180"/>
      <c r="EI257" s="180"/>
      <c r="EJ257" s="180"/>
      <c r="EK257" s="180"/>
      <c r="EL257" s="180"/>
      <c r="EM257" s="180"/>
      <c r="EN257" s="180"/>
      <c r="EO257" s="180"/>
      <c r="EP257" s="180"/>
      <c r="EQ257" s="180"/>
      <c r="ER257" s="180"/>
      <c r="ES257" s="180"/>
      <c r="ET257" s="180"/>
      <c r="EU257" s="180"/>
      <c r="EV257" s="180"/>
      <c r="EW257" s="180"/>
      <c r="EX257" s="180"/>
      <c r="EY257" s="180"/>
      <c r="EZ257" s="180"/>
      <c r="FA257" s="180"/>
      <c r="FB257" s="180"/>
    </row>
  </sheetData>
  <mergeCells count="6">
    <mergeCell ref="A2:F3"/>
    <mergeCell ref="B4:B6"/>
    <mergeCell ref="D4:D6"/>
    <mergeCell ref="E4:E6"/>
    <mergeCell ref="C4:C6"/>
    <mergeCell ref="F4:F6"/>
  </mergeCells>
  <pageMargins left="0.78740157480314965" right="0" top="0.23622047244094491" bottom="0.2362204724409449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90" zoomScaleNormal="90" zoomScaleSheetLayoutView="75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11.42578125" defaultRowHeight="15" customHeight="1" x14ac:dyDescent="0.25"/>
  <cols>
    <col min="1" max="1" width="41.42578125" style="115" customWidth="1"/>
    <col min="2" max="2" width="10.28515625" style="115" customWidth="1"/>
    <col min="3" max="3" width="13.140625" style="115" customWidth="1"/>
    <col min="4" max="4" width="10.7109375" style="115" customWidth="1"/>
    <col min="5" max="5" width="9.42578125" style="115" customWidth="1"/>
    <col min="6" max="6" width="10.85546875" style="115" customWidth="1"/>
    <col min="7" max="16384" width="11.42578125" style="115"/>
  </cols>
  <sheetData>
    <row r="1" spans="1:6" s="80" customFormat="1" ht="30.75" customHeight="1" x14ac:dyDescent="0.25">
      <c r="A1" s="947" t="s">
        <v>295</v>
      </c>
      <c r="B1" s="948"/>
      <c r="C1" s="948"/>
      <c r="D1" s="948"/>
      <c r="E1" s="948"/>
      <c r="F1" s="948"/>
    </row>
    <row r="2" spans="1:6" ht="15" customHeight="1" thickBot="1" x14ac:dyDescent="0.3">
      <c r="A2" s="948"/>
      <c r="B2" s="948"/>
      <c r="C2" s="948"/>
      <c r="D2" s="948"/>
      <c r="E2" s="948"/>
      <c r="F2" s="948"/>
    </row>
    <row r="3" spans="1:6" ht="33" customHeight="1" x14ac:dyDescent="0.3">
      <c r="A3" s="8" t="s">
        <v>187</v>
      </c>
      <c r="B3" s="916" t="s">
        <v>1</v>
      </c>
      <c r="C3" s="943" t="s">
        <v>294</v>
      </c>
      <c r="D3" s="922" t="s">
        <v>0</v>
      </c>
      <c r="E3" s="916" t="s">
        <v>2</v>
      </c>
      <c r="F3" s="919" t="s">
        <v>226</v>
      </c>
    </row>
    <row r="4" spans="1:6" ht="15" customHeight="1" x14ac:dyDescent="0.3">
      <c r="A4" s="9"/>
      <c r="B4" s="917"/>
      <c r="C4" s="944"/>
      <c r="D4" s="923"/>
      <c r="E4" s="917"/>
      <c r="F4" s="920"/>
    </row>
    <row r="5" spans="1:6" ht="41.25" customHeight="1" thickBot="1" x14ac:dyDescent="0.3">
      <c r="A5" s="10" t="s">
        <v>3</v>
      </c>
      <c r="B5" s="918"/>
      <c r="C5" s="945"/>
      <c r="D5" s="924"/>
      <c r="E5" s="918"/>
      <c r="F5" s="921"/>
    </row>
    <row r="6" spans="1:6" ht="15" customHeight="1" thickBot="1" x14ac:dyDescent="0.3">
      <c r="A6" s="12">
        <v>1</v>
      </c>
      <c r="B6" s="13">
        <v>2</v>
      </c>
      <c r="C6" s="13">
        <v>3</v>
      </c>
      <c r="D6" s="13">
        <v>4</v>
      </c>
      <c r="E6" s="12">
        <v>5</v>
      </c>
      <c r="F6" s="13">
        <v>6</v>
      </c>
    </row>
    <row r="7" spans="1:6" ht="33" customHeight="1" x14ac:dyDescent="0.25">
      <c r="A7" s="246" t="s">
        <v>189</v>
      </c>
      <c r="B7" s="247"/>
      <c r="C7" s="247"/>
      <c r="D7" s="200"/>
      <c r="E7" s="200"/>
      <c r="F7" s="200"/>
    </row>
    <row r="8" spans="1:6" ht="15" customHeight="1" x14ac:dyDescent="0.25">
      <c r="A8" s="83" t="s">
        <v>4</v>
      </c>
      <c r="B8" s="248"/>
      <c r="C8" s="248"/>
      <c r="D8" s="57"/>
      <c r="E8" s="57"/>
      <c r="F8" s="57"/>
    </row>
    <row r="9" spans="1:6" ht="15" customHeight="1" x14ac:dyDescent="0.25">
      <c r="A9" s="71" t="s">
        <v>21</v>
      </c>
      <c r="B9" s="248">
        <v>340</v>
      </c>
      <c r="C9" s="57">
        <v>690</v>
      </c>
      <c r="D9" s="134">
        <v>11</v>
      </c>
      <c r="E9" s="121">
        <f t="shared" ref="E9:E16" si="0">ROUND(F9/B9,0)</f>
        <v>22</v>
      </c>
      <c r="F9" s="3">
        <f t="shared" ref="F9:F16" si="1">ROUND(C9*D9,0)</f>
        <v>7590</v>
      </c>
    </row>
    <row r="10" spans="1:6" ht="15" customHeight="1" x14ac:dyDescent="0.25">
      <c r="A10" s="71" t="s">
        <v>11</v>
      </c>
      <c r="B10" s="248">
        <v>340</v>
      </c>
      <c r="C10" s="57">
        <v>800</v>
      </c>
      <c r="D10" s="134">
        <v>8.8000000000000007</v>
      </c>
      <c r="E10" s="121">
        <f t="shared" si="0"/>
        <v>21</v>
      </c>
      <c r="F10" s="3">
        <f t="shared" si="1"/>
        <v>7040</v>
      </c>
    </row>
    <row r="11" spans="1:6" ht="15" customHeight="1" x14ac:dyDescent="0.25">
      <c r="A11" s="71" t="s">
        <v>26</v>
      </c>
      <c r="B11" s="248">
        <v>320</v>
      </c>
      <c r="C11" s="57">
        <v>345</v>
      </c>
      <c r="D11" s="134">
        <v>9</v>
      </c>
      <c r="E11" s="121">
        <f t="shared" si="0"/>
        <v>10</v>
      </c>
      <c r="F11" s="3">
        <f t="shared" si="1"/>
        <v>3105</v>
      </c>
    </row>
    <row r="12" spans="1:6" ht="15" customHeight="1" x14ac:dyDescent="0.25">
      <c r="A12" s="71" t="s">
        <v>28</v>
      </c>
      <c r="B12" s="248">
        <v>300</v>
      </c>
      <c r="C12" s="57">
        <v>170</v>
      </c>
      <c r="D12" s="134">
        <v>5.2</v>
      </c>
      <c r="E12" s="121">
        <f t="shared" si="0"/>
        <v>3</v>
      </c>
      <c r="F12" s="3">
        <f t="shared" si="1"/>
        <v>884</v>
      </c>
    </row>
    <row r="13" spans="1:6" ht="15" customHeight="1" x14ac:dyDescent="0.25">
      <c r="A13" s="71" t="s">
        <v>50</v>
      </c>
      <c r="B13" s="248">
        <v>340</v>
      </c>
      <c r="C13" s="57">
        <v>160</v>
      </c>
      <c r="D13" s="72">
        <v>7.7</v>
      </c>
      <c r="E13" s="121">
        <f t="shared" si="0"/>
        <v>4</v>
      </c>
      <c r="F13" s="3">
        <f t="shared" si="1"/>
        <v>1232</v>
      </c>
    </row>
    <row r="14" spans="1:6" ht="15" customHeight="1" x14ac:dyDescent="0.25">
      <c r="A14" s="71" t="s">
        <v>23</v>
      </c>
      <c r="B14" s="248">
        <v>340</v>
      </c>
      <c r="C14" s="57">
        <v>380</v>
      </c>
      <c r="D14" s="134">
        <v>6.1</v>
      </c>
      <c r="E14" s="121">
        <f t="shared" si="0"/>
        <v>7</v>
      </c>
      <c r="F14" s="3">
        <f t="shared" si="1"/>
        <v>2318</v>
      </c>
    </row>
    <row r="15" spans="1:6" ht="15" customHeight="1" x14ac:dyDescent="0.25">
      <c r="A15" s="71" t="s">
        <v>27</v>
      </c>
      <c r="B15" s="248">
        <v>270</v>
      </c>
      <c r="C15" s="57">
        <v>500</v>
      </c>
      <c r="D15" s="134">
        <v>8.1999999999999993</v>
      </c>
      <c r="E15" s="121">
        <f t="shared" si="0"/>
        <v>15</v>
      </c>
      <c r="F15" s="3">
        <f t="shared" si="1"/>
        <v>4100</v>
      </c>
    </row>
    <row r="16" spans="1:6" ht="15" customHeight="1" x14ac:dyDescent="0.25">
      <c r="A16" s="46" t="s">
        <v>199</v>
      </c>
      <c r="B16" s="248">
        <v>330</v>
      </c>
      <c r="C16" s="57">
        <v>25</v>
      </c>
      <c r="D16" s="128">
        <v>10</v>
      </c>
      <c r="E16" s="121">
        <f t="shared" si="0"/>
        <v>1</v>
      </c>
      <c r="F16" s="3">
        <f t="shared" si="1"/>
        <v>250</v>
      </c>
    </row>
    <row r="17" spans="1:8" ht="15" customHeight="1" x14ac:dyDescent="0.25">
      <c r="A17" s="129" t="s">
        <v>5</v>
      </c>
      <c r="B17" s="59"/>
      <c r="C17" s="59">
        <f>SUM(C9:C16)</f>
        <v>3070</v>
      </c>
      <c r="D17" s="130">
        <f>F17/C17</f>
        <v>8.6381107491856675</v>
      </c>
      <c r="E17" s="59">
        <f>SUM(E9:E16)</f>
        <v>83</v>
      </c>
      <c r="F17" s="59">
        <f>SUM(F9:F16)</f>
        <v>26519</v>
      </c>
    </row>
    <row r="18" spans="1:8" s="58" customFormat="1" ht="21" customHeight="1" x14ac:dyDescent="0.25">
      <c r="A18" s="25" t="s">
        <v>227</v>
      </c>
      <c r="B18" s="25"/>
      <c r="C18" s="89"/>
      <c r="D18" s="89"/>
      <c r="E18" s="89"/>
      <c r="F18" s="68"/>
    </row>
    <row r="19" spans="1:8" s="58" customFormat="1" ht="15.75" customHeight="1" x14ac:dyDescent="0.25">
      <c r="A19" s="27" t="s">
        <v>123</v>
      </c>
      <c r="B19" s="59"/>
      <c r="C19" s="57">
        <f>SUM(C21,C22,C23,C24)+C20/2.7</f>
        <v>18786.666666666668</v>
      </c>
      <c r="D19" s="63"/>
      <c r="E19" s="63"/>
      <c r="F19" s="68"/>
    </row>
    <row r="20" spans="1:8" s="58" customFormat="1" ht="15.75" customHeight="1" x14ac:dyDescent="0.25">
      <c r="A20" s="27" t="s">
        <v>327</v>
      </c>
      <c r="B20" s="30"/>
      <c r="C20" s="3">
        <v>1800</v>
      </c>
      <c r="D20" s="30"/>
      <c r="E20" s="30"/>
      <c r="F20" s="30"/>
    </row>
    <row r="21" spans="1:8" s="58" customFormat="1" ht="15.75" customHeight="1" x14ac:dyDescent="0.25">
      <c r="A21" s="60" t="s">
        <v>228</v>
      </c>
      <c r="B21" s="59"/>
      <c r="C21" s="57"/>
      <c r="D21" s="63"/>
      <c r="E21" s="63"/>
      <c r="F21" s="68"/>
    </row>
    <row r="22" spans="1:8" s="58" customFormat="1" ht="33.75" customHeight="1" x14ac:dyDescent="0.25">
      <c r="A22" s="60" t="s">
        <v>229</v>
      </c>
      <c r="B22" s="59"/>
      <c r="C22" s="57"/>
      <c r="D22" s="63"/>
      <c r="E22" s="63"/>
      <c r="F22" s="68"/>
    </row>
    <row r="23" spans="1:8" s="58" customFormat="1" ht="15.75" customHeight="1" x14ac:dyDescent="0.25">
      <c r="A23" s="60" t="s">
        <v>230</v>
      </c>
      <c r="B23" s="59"/>
      <c r="C23" s="57">
        <v>120</v>
      </c>
      <c r="D23" s="63"/>
      <c r="E23" s="63"/>
      <c r="F23" s="68"/>
    </row>
    <row r="24" spans="1:8" s="58" customFormat="1" ht="15.75" customHeight="1" x14ac:dyDescent="0.25">
      <c r="A24" s="27" t="s">
        <v>231</v>
      </c>
      <c r="B24" s="59"/>
      <c r="C24" s="57">
        <v>18000</v>
      </c>
      <c r="D24" s="63"/>
      <c r="E24" s="63"/>
      <c r="F24" s="68"/>
    </row>
    <row r="25" spans="1:8" s="58" customFormat="1" ht="44.25" customHeight="1" x14ac:dyDescent="0.25">
      <c r="A25" s="27" t="s">
        <v>326</v>
      </c>
      <c r="B25" s="59"/>
      <c r="C25" s="17">
        <v>1965</v>
      </c>
      <c r="D25" s="57"/>
      <c r="E25" s="57"/>
      <c r="F25" s="57"/>
      <c r="G25" s="90"/>
    </row>
    <row r="26" spans="1:8" s="58" customFormat="1" ht="15" customHeight="1" x14ac:dyDescent="0.25">
      <c r="A26" s="28" t="s">
        <v>121</v>
      </c>
      <c r="B26" s="57"/>
      <c r="C26" s="3">
        <f>C27+C28</f>
        <v>25017.647058823532</v>
      </c>
      <c r="D26" s="57"/>
      <c r="E26" s="57"/>
      <c r="F26" s="57"/>
    </row>
    <row r="27" spans="1:8" s="58" customFormat="1" ht="15" customHeight="1" x14ac:dyDescent="0.25">
      <c r="A27" s="28" t="s">
        <v>298</v>
      </c>
      <c r="B27" s="57"/>
      <c r="C27" s="3">
        <v>18900</v>
      </c>
      <c r="D27" s="188"/>
      <c r="E27" s="188"/>
      <c r="F27" s="188"/>
      <c r="G27" s="132"/>
      <c r="H27" s="132"/>
    </row>
    <row r="28" spans="1:8" s="58" customFormat="1" ht="15" customHeight="1" x14ac:dyDescent="0.25">
      <c r="A28" s="28" t="s">
        <v>300</v>
      </c>
      <c r="B28" s="57"/>
      <c r="C28" s="17">
        <f>C29/8.5</f>
        <v>6117.6470588235297</v>
      </c>
      <c r="D28" s="188"/>
      <c r="E28" s="188"/>
      <c r="F28" s="188"/>
      <c r="G28" s="78"/>
      <c r="H28" s="78"/>
    </row>
    <row r="29" spans="1:8" s="163" customFormat="1" x14ac:dyDescent="0.25">
      <c r="A29" s="55" t="s">
        <v>299</v>
      </c>
      <c r="B29" s="59"/>
      <c r="C29" s="57">
        <v>52000</v>
      </c>
      <c r="D29" s="184"/>
      <c r="E29" s="184"/>
      <c r="F29" s="184"/>
      <c r="G29" s="133"/>
      <c r="H29" s="133"/>
    </row>
    <row r="30" spans="1:8" s="163" customFormat="1" x14ac:dyDescent="0.25">
      <c r="A30" s="61" t="s">
        <v>232</v>
      </c>
      <c r="B30" s="62"/>
      <c r="C30" s="22">
        <f>C19+ROUND(C27*3.2,0)+C29/3.9</f>
        <v>92600</v>
      </c>
      <c r="D30" s="184"/>
      <c r="E30" s="184"/>
      <c r="F30" s="184"/>
    </row>
    <row r="31" spans="1:8" s="163" customFormat="1" x14ac:dyDescent="0.25">
      <c r="A31" s="25" t="s">
        <v>163</v>
      </c>
      <c r="B31" s="26"/>
      <c r="C31" s="59"/>
      <c r="D31" s="184"/>
      <c r="E31" s="184"/>
      <c r="F31" s="184"/>
    </row>
    <row r="32" spans="1:8" s="163" customFormat="1" ht="17.25" customHeight="1" x14ac:dyDescent="0.25">
      <c r="A32" s="27" t="s">
        <v>123</v>
      </c>
      <c r="B32" s="26"/>
      <c r="C32" s="3">
        <f>SUM(C33,C34,C41,C47,C48,C49)</f>
        <v>12228</v>
      </c>
      <c r="D32" s="184"/>
      <c r="E32" s="184"/>
      <c r="F32" s="184"/>
    </row>
    <row r="33" spans="1:6" s="163" customFormat="1" ht="17.25" customHeight="1" x14ac:dyDescent="0.25">
      <c r="A33" s="27" t="s">
        <v>228</v>
      </c>
      <c r="B33" s="26"/>
      <c r="C33" s="3"/>
      <c r="D33" s="184"/>
      <c r="E33" s="184"/>
      <c r="F33" s="184"/>
    </row>
    <row r="34" spans="1:6" s="163" customFormat="1" ht="45" x14ac:dyDescent="0.25">
      <c r="A34" s="60" t="s">
        <v>233</v>
      </c>
      <c r="B34" s="26"/>
      <c r="C34" s="3">
        <f>C35+C36+C37+C39</f>
        <v>5101</v>
      </c>
      <c r="D34" s="184"/>
      <c r="E34" s="184"/>
      <c r="F34" s="184"/>
    </row>
    <row r="35" spans="1:6" s="163" customFormat="1" ht="30" x14ac:dyDescent="0.25">
      <c r="A35" s="64" t="s">
        <v>234</v>
      </c>
      <c r="B35" s="26"/>
      <c r="C35" s="53">
        <v>3155</v>
      </c>
      <c r="D35" s="184"/>
      <c r="E35" s="184"/>
      <c r="F35" s="184"/>
    </row>
    <row r="36" spans="1:6" s="163" customFormat="1" ht="30" x14ac:dyDescent="0.25">
      <c r="A36" s="64" t="s">
        <v>235</v>
      </c>
      <c r="B36" s="26"/>
      <c r="C36" s="53">
        <v>947</v>
      </c>
      <c r="D36" s="184"/>
      <c r="E36" s="184"/>
      <c r="F36" s="184"/>
    </row>
    <row r="37" spans="1:6" s="163" customFormat="1" ht="45" x14ac:dyDescent="0.25">
      <c r="A37" s="64" t="s">
        <v>236</v>
      </c>
      <c r="B37" s="26"/>
      <c r="C37" s="53">
        <v>198</v>
      </c>
      <c r="D37" s="184"/>
      <c r="E37" s="184"/>
      <c r="F37" s="184"/>
    </row>
    <row r="38" spans="1:6" s="163" customFormat="1" x14ac:dyDescent="0.25">
      <c r="A38" s="64" t="s">
        <v>237</v>
      </c>
      <c r="B38" s="26"/>
      <c r="C38" s="53">
        <v>17</v>
      </c>
      <c r="D38" s="184"/>
      <c r="E38" s="184"/>
      <c r="F38" s="184"/>
    </row>
    <row r="39" spans="1:6" s="163" customFormat="1" ht="30" x14ac:dyDescent="0.25">
      <c r="A39" s="64" t="s">
        <v>238</v>
      </c>
      <c r="B39" s="26"/>
      <c r="C39" s="53">
        <v>801</v>
      </c>
      <c r="D39" s="184"/>
      <c r="E39" s="184"/>
      <c r="F39" s="184"/>
    </row>
    <row r="40" spans="1:6" s="163" customFormat="1" x14ac:dyDescent="0.25">
      <c r="A40" s="64" t="s">
        <v>237</v>
      </c>
      <c r="B40" s="26"/>
      <c r="C40" s="53">
        <v>155</v>
      </c>
      <c r="D40" s="184"/>
      <c r="E40" s="184"/>
      <c r="F40" s="184"/>
    </row>
    <row r="41" spans="1:6" s="163" customFormat="1" ht="45" x14ac:dyDescent="0.25">
      <c r="A41" s="60" t="s">
        <v>239</v>
      </c>
      <c r="B41" s="26"/>
      <c r="C41" s="53">
        <f>C42+C43+C45+C47</f>
        <v>7127</v>
      </c>
      <c r="D41" s="184"/>
      <c r="E41" s="184"/>
      <c r="F41" s="184"/>
    </row>
    <row r="42" spans="1:6" s="163" customFormat="1" ht="30" x14ac:dyDescent="0.25">
      <c r="A42" s="64" t="s">
        <v>240</v>
      </c>
      <c r="B42" s="26"/>
      <c r="C42" s="3">
        <v>500</v>
      </c>
      <c r="D42" s="184"/>
      <c r="E42" s="184"/>
      <c r="F42" s="184"/>
    </row>
    <row r="43" spans="1:6" s="163" customFormat="1" ht="60" x14ac:dyDescent="0.25">
      <c r="A43" s="64" t="s">
        <v>241</v>
      </c>
      <c r="B43" s="26"/>
      <c r="C43" s="53">
        <v>5627</v>
      </c>
      <c r="D43" s="184"/>
      <c r="E43" s="184"/>
      <c r="F43" s="184"/>
    </row>
    <row r="44" spans="1:6" s="163" customFormat="1" x14ac:dyDescent="0.25">
      <c r="A44" s="64" t="s">
        <v>237</v>
      </c>
      <c r="B44" s="26"/>
      <c r="C44" s="53">
        <v>3500</v>
      </c>
      <c r="D44" s="184"/>
      <c r="E44" s="184"/>
      <c r="F44" s="184"/>
    </row>
    <row r="45" spans="1:6" s="163" customFormat="1" ht="45" x14ac:dyDescent="0.25">
      <c r="A45" s="64" t="s">
        <v>242</v>
      </c>
      <c r="B45" s="26"/>
      <c r="C45" s="53">
        <v>1000</v>
      </c>
      <c r="D45" s="184"/>
      <c r="E45" s="184"/>
      <c r="F45" s="184"/>
    </row>
    <row r="46" spans="1:6" s="163" customFormat="1" x14ac:dyDescent="0.25">
      <c r="A46" s="64" t="s">
        <v>237</v>
      </c>
      <c r="B46" s="26"/>
      <c r="C46" s="53">
        <v>500</v>
      </c>
      <c r="D46" s="184"/>
      <c r="E46" s="184"/>
      <c r="F46" s="184"/>
    </row>
    <row r="47" spans="1:6" s="163" customFormat="1" ht="45" x14ac:dyDescent="0.25">
      <c r="A47" s="60" t="s">
        <v>243</v>
      </c>
      <c r="B47" s="26"/>
      <c r="C47" s="53"/>
      <c r="D47" s="184"/>
      <c r="E47" s="184"/>
      <c r="F47" s="184"/>
    </row>
    <row r="48" spans="1:6" s="163" customFormat="1" ht="30" x14ac:dyDescent="0.25">
      <c r="A48" s="60" t="s">
        <v>244</v>
      </c>
      <c r="B48" s="26"/>
      <c r="C48" s="53"/>
      <c r="D48" s="184"/>
      <c r="E48" s="184"/>
      <c r="F48" s="184"/>
    </row>
    <row r="49" spans="1:6" s="163" customFormat="1" x14ac:dyDescent="0.25">
      <c r="A49" s="27" t="s">
        <v>245</v>
      </c>
      <c r="B49" s="26"/>
      <c r="C49" s="53"/>
      <c r="D49" s="184"/>
      <c r="E49" s="184"/>
      <c r="F49" s="184"/>
    </row>
    <row r="50" spans="1:6" s="163" customFormat="1" x14ac:dyDescent="0.25">
      <c r="A50" s="28" t="s">
        <v>121</v>
      </c>
      <c r="B50" s="59"/>
      <c r="C50" s="53"/>
      <c r="D50" s="184"/>
      <c r="E50" s="184"/>
      <c r="F50" s="184"/>
    </row>
    <row r="51" spans="1:6" s="163" customFormat="1" x14ac:dyDescent="0.25">
      <c r="A51" s="55" t="s">
        <v>160</v>
      </c>
      <c r="B51" s="59"/>
      <c r="C51" s="3"/>
      <c r="D51" s="184"/>
      <c r="E51" s="184"/>
      <c r="F51" s="184"/>
    </row>
    <row r="52" spans="1:6" s="58" customFormat="1" ht="30" x14ac:dyDescent="0.25">
      <c r="A52" s="28" t="s">
        <v>122</v>
      </c>
      <c r="B52" s="26"/>
      <c r="C52" s="3">
        <f>7150-C54</f>
        <v>5300</v>
      </c>
      <c r="D52" s="57"/>
      <c r="E52" s="57"/>
      <c r="F52" s="57"/>
    </row>
    <row r="53" spans="1:6" s="58" customFormat="1" ht="30" x14ac:dyDescent="0.25">
      <c r="A53" s="185" t="s">
        <v>246</v>
      </c>
      <c r="B53" s="26"/>
      <c r="C53" s="3"/>
      <c r="D53" s="57"/>
      <c r="E53" s="57"/>
      <c r="F53" s="57"/>
    </row>
    <row r="54" spans="1:6" s="58" customFormat="1" ht="60" x14ac:dyDescent="0.25">
      <c r="A54" s="185" t="s">
        <v>339</v>
      </c>
      <c r="B54" s="26"/>
      <c r="C54" s="3">
        <v>1850</v>
      </c>
      <c r="D54" s="57"/>
      <c r="E54" s="57"/>
      <c r="F54" s="57"/>
    </row>
    <row r="55" spans="1:6" s="58" customFormat="1" x14ac:dyDescent="0.25">
      <c r="A55" s="66" t="s">
        <v>162</v>
      </c>
      <c r="B55" s="26"/>
      <c r="C55" s="22">
        <f>C32+ROUND(C50*3.2,0)+C52+C54</f>
        <v>19378</v>
      </c>
      <c r="D55" s="57"/>
      <c r="E55" s="57"/>
      <c r="F55" s="57"/>
    </row>
    <row r="56" spans="1:6" s="58" customFormat="1" ht="17.25" customHeight="1" x14ac:dyDescent="0.25">
      <c r="A56" s="67" t="s">
        <v>161</v>
      </c>
      <c r="B56" s="26"/>
      <c r="C56" s="22">
        <f>SUM(C30,C55)</f>
        <v>111978</v>
      </c>
      <c r="D56" s="57"/>
      <c r="E56" s="57"/>
      <c r="F56" s="57"/>
    </row>
    <row r="57" spans="1:6" s="58" customFormat="1" ht="17.25" customHeight="1" x14ac:dyDescent="0.25">
      <c r="A57" s="43" t="s">
        <v>7</v>
      </c>
      <c r="B57" s="26"/>
      <c r="C57" s="57"/>
      <c r="D57" s="121"/>
      <c r="E57" s="121"/>
      <c r="F57" s="57"/>
    </row>
    <row r="58" spans="1:6" s="58" customFormat="1" ht="17.25" customHeight="1" x14ac:dyDescent="0.25">
      <c r="A58" s="54" t="s">
        <v>145</v>
      </c>
      <c r="B58" s="26"/>
      <c r="C58" s="57"/>
      <c r="D58" s="121"/>
      <c r="E58" s="121"/>
      <c r="F58" s="57"/>
    </row>
    <row r="59" spans="1:6" s="58" customFormat="1" ht="15" customHeight="1" x14ac:dyDescent="0.25">
      <c r="A59" s="32" t="s">
        <v>26</v>
      </c>
      <c r="B59" s="48">
        <v>300</v>
      </c>
      <c r="C59" s="120">
        <v>90</v>
      </c>
      <c r="D59" s="72">
        <v>9.6</v>
      </c>
      <c r="E59" s="121">
        <f>ROUND(F59/B59,0)</f>
        <v>3</v>
      </c>
      <c r="F59" s="3">
        <f>ROUND(C59*D59,0)</f>
        <v>864</v>
      </c>
    </row>
    <row r="60" spans="1:6" s="58" customFormat="1" ht="15" customHeight="1" x14ac:dyDescent="0.25">
      <c r="A60" s="32" t="s">
        <v>21</v>
      </c>
      <c r="B60" s="48">
        <v>300</v>
      </c>
      <c r="C60" s="120">
        <v>220</v>
      </c>
      <c r="D60" s="72">
        <v>11</v>
      </c>
      <c r="E60" s="121">
        <f>ROUND(F60/B60,0)</f>
        <v>8</v>
      </c>
      <c r="F60" s="3">
        <f>ROUND(C60*D60,0)</f>
        <v>2420</v>
      </c>
    </row>
    <row r="61" spans="1:6" s="58" customFormat="1" ht="15" customHeight="1" x14ac:dyDescent="0.25">
      <c r="A61" s="32" t="s">
        <v>11</v>
      </c>
      <c r="B61" s="48">
        <v>300</v>
      </c>
      <c r="C61" s="120">
        <v>330</v>
      </c>
      <c r="D61" s="72">
        <v>9</v>
      </c>
      <c r="E61" s="121">
        <f>ROUND(F61/B61,0)</f>
        <v>10</v>
      </c>
      <c r="F61" s="3">
        <f>ROUND(C61*D61,0)</f>
        <v>2970</v>
      </c>
    </row>
    <row r="62" spans="1:6" s="58" customFormat="1" ht="15" customHeight="1" x14ac:dyDescent="0.25">
      <c r="A62" s="32" t="s">
        <v>23</v>
      </c>
      <c r="B62" s="48">
        <v>300</v>
      </c>
      <c r="C62" s="120">
        <v>135</v>
      </c>
      <c r="D62" s="72">
        <v>6</v>
      </c>
      <c r="E62" s="121">
        <f>ROUND(F62/B62,0)</f>
        <v>3</v>
      </c>
      <c r="F62" s="3">
        <f>ROUND(C62*D62,0)</f>
        <v>810</v>
      </c>
    </row>
    <row r="63" spans="1:6" s="58" customFormat="1" ht="15" customHeight="1" x14ac:dyDescent="0.25">
      <c r="A63" s="43" t="s">
        <v>9</v>
      </c>
      <c r="B63" s="249"/>
      <c r="C63" s="111">
        <f>SUM(C59:C62)</f>
        <v>775</v>
      </c>
      <c r="D63" s="130">
        <f>F63/C63</f>
        <v>9.1148387096774197</v>
      </c>
      <c r="E63" s="217">
        <f>SUM(E59:E62)</f>
        <v>24</v>
      </c>
      <c r="F63" s="111">
        <f>SUM(F59:F62)</f>
        <v>7064</v>
      </c>
    </row>
    <row r="64" spans="1:6" s="58" customFormat="1" ht="15" customHeight="1" x14ac:dyDescent="0.25">
      <c r="A64" s="54" t="s">
        <v>77</v>
      </c>
      <c r="B64" s="26"/>
      <c r="C64" s="59"/>
      <c r="D64" s="130"/>
      <c r="E64" s="193"/>
      <c r="F64" s="59"/>
    </row>
    <row r="65" spans="1:6" s="58" customFormat="1" ht="15" customHeight="1" x14ac:dyDescent="0.25">
      <c r="A65" s="33" t="s">
        <v>37</v>
      </c>
      <c r="B65" s="48">
        <v>240</v>
      </c>
      <c r="C65" s="120">
        <v>410</v>
      </c>
      <c r="D65" s="72">
        <v>8</v>
      </c>
      <c r="E65" s="121">
        <f>ROUND(F65/B65,0)</f>
        <v>14</v>
      </c>
      <c r="F65" s="3">
        <f>ROUND(C65*D65,0)</f>
        <v>3280</v>
      </c>
    </row>
    <row r="66" spans="1:6" s="58" customFormat="1" ht="15" customHeight="1" x14ac:dyDescent="0.25">
      <c r="A66" s="33" t="s">
        <v>11</v>
      </c>
      <c r="B66" s="48">
        <v>240</v>
      </c>
      <c r="C66" s="120">
        <v>80</v>
      </c>
      <c r="D66" s="72">
        <v>3</v>
      </c>
      <c r="E66" s="121">
        <f>ROUND(F66/B66,0)</f>
        <v>1</v>
      </c>
      <c r="F66" s="3">
        <f>ROUND(C66*D66,0)</f>
        <v>240</v>
      </c>
    </row>
    <row r="67" spans="1:6" s="58" customFormat="1" ht="15" customHeight="1" x14ac:dyDescent="0.25">
      <c r="A67" s="43" t="s">
        <v>147</v>
      </c>
      <c r="B67" s="250"/>
      <c r="C67" s="151">
        <f>C65+C66</f>
        <v>490</v>
      </c>
      <c r="D67" s="130">
        <f t="shared" ref="D67:D68" si="2">F67/C67</f>
        <v>7.1836734693877551</v>
      </c>
      <c r="E67" s="123">
        <f>E65+E66</f>
        <v>15</v>
      </c>
      <c r="F67" s="151">
        <f>F65+F66</f>
        <v>3520</v>
      </c>
    </row>
    <row r="68" spans="1:6" ht="16.5" customHeight="1" x14ac:dyDescent="0.25">
      <c r="A68" s="36" t="s">
        <v>119</v>
      </c>
      <c r="B68" s="48"/>
      <c r="C68" s="59">
        <f>C63+C67</f>
        <v>1265</v>
      </c>
      <c r="D68" s="130">
        <f t="shared" si="2"/>
        <v>8.3667984189723317</v>
      </c>
      <c r="E68" s="59">
        <f>E63+E67</f>
        <v>39</v>
      </c>
      <c r="F68" s="59">
        <f>F63+F67</f>
        <v>10584</v>
      </c>
    </row>
    <row r="69" spans="1:6" ht="16.5" customHeight="1" x14ac:dyDescent="0.25">
      <c r="A69" s="66" t="s">
        <v>184</v>
      </c>
      <c r="B69" s="48"/>
      <c r="C69" s="59">
        <f>C70+C72</f>
        <v>6820</v>
      </c>
      <c r="D69" s="130"/>
      <c r="E69" s="59"/>
      <c r="F69" s="59"/>
    </row>
    <row r="70" spans="1:6" x14ac:dyDescent="0.25">
      <c r="A70" s="251" t="s">
        <v>179</v>
      </c>
      <c r="B70" s="153"/>
      <c r="C70" s="120">
        <f>C71</f>
        <v>6810</v>
      </c>
      <c r="D70" s="153"/>
      <c r="E70" s="153"/>
      <c r="F70" s="153"/>
    </row>
    <row r="71" spans="1:6" x14ac:dyDescent="0.25">
      <c r="A71" s="155" t="s">
        <v>180</v>
      </c>
      <c r="B71" s="153"/>
      <c r="C71" s="120">
        <v>6810</v>
      </c>
      <c r="D71" s="153"/>
      <c r="E71" s="153"/>
      <c r="F71" s="153"/>
    </row>
    <row r="72" spans="1:6" x14ac:dyDescent="0.25">
      <c r="A72" s="154" t="s">
        <v>181</v>
      </c>
      <c r="B72" s="153"/>
      <c r="C72" s="156">
        <f>C73+C74</f>
        <v>10</v>
      </c>
      <c r="D72" s="153"/>
      <c r="E72" s="153"/>
      <c r="F72" s="153"/>
    </row>
    <row r="73" spans="1:6" ht="30" x14ac:dyDescent="0.25">
      <c r="A73" s="155" t="s">
        <v>182</v>
      </c>
      <c r="B73" s="153"/>
      <c r="C73" s="157">
        <v>10</v>
      </c>
      <c r="D73" s="153"/>
      <c r="E73" s="153"/>
      <c r="F73" s="153"/>
    </row>
    <row r="74" spans="1:6" ht="15.75" thickBot="1" x14ac:dyDescent="0.3">
      <c r="A74" s="158" t="s">
        <v>183</v>
      </c>
      <c r="B74" s="159"/>
      <c r="C74" s="159"/>
      <c r="D74" s="159"/>
      <c r="E74" s="159"/>
      <c r="F74" s="159"/>
    </row>
  </sheetData>
  <mergeCells count="6">
    <mergeCell ref="A1:F2"/>
    <mergeCell ref="B3:B5"/>
    <mergeCell ref="D3:D5"/>
    <mergeCell ref="E3:E5"/>
    <mergeCell ref="C3:C5"/>
    <mergeCell ref="F3:F5"/>
  </mergeCells>
  <pageMargins left="0.78740157480314965" right="0" top="0.15748031496062992" bottom="0.15748031496062992" header="0" footer="0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80" zoomScaleNormal="80" zoomScaleSheetLayoutView="75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B8" sqref="B8"/>
    </sheetView>
  </sheetViews>
  <sheetFormatPr defaultColWidth="11.42578125" defaultRowHeight="15" x14ac:dyDescent="0.25"/>
  <cols>
    <col min="1" max="1" width="43.28515625" style="115" customWidth="1"/>
    <col min="2" max="2" width="11.7109375" style="115" customWidth="1"/>
    <col min="3" max="3" width="12.28515625" style="115" customWidth="1"/>
    <col min="4" max="4" width="11.42578125" style="115" customWidth="1"/>
    <col min="5" max="5" width="10.42578125" style="115" customWidth="1"/>
    <col min="6" max="6" width="10.7109375" style="115" customWidth="1"/>
    <col min="7" max="16384" width="11.42578125" style="115"/>
  </cols>
  <sheetData>
    <row r="1" spans="1:6" s="80" customFormat="1" ht="18.75" customHeight="1" x14ac:dyDescent="0.25">
      <c r="A1" s="947" t="s">
        <v>336</v>
      </c>
      <c r="B1" s="948"/>
      <c r="C1" s="948"/>
      <c r="D1" s="948"/>
      <c r="E1" s="948"/>
      <c r="F1" s="948"/>
    </row>
    <row r="2" spans="1:6" ht="15.75" customHeight="1" thickBot="1" x14ac:dyDescent="0.3">
      <c r="A2" s="948"/>
      <c r="B2" s="948"/>
      <c r="C2" s="948"/>
      <c r="D2" s="948"/>
      <c r="E2" s="948"/>
      <c r="F2" s="948"/>
    </row>
    <row r="3" spans="1:6" ht="27" customHeight="1" x14ac:dyDescent="0.3">
      <c r="A3" s="8" t="s">
        <v>187</v>
      </c>
      <c r="B3" s="916" t="s">
        <v>1</v>
      </c>
      <c r="C3" s="943" t="s">
        <v>294</v>
      </c>
      <c r="D3" s="922" t="s">
        <v>0</v>
      </c>
      <c r="E3" s="916" t="s">
        <v>2</v>
      </c>
      <c r="F3" s="919" t="s">
        <v>226</v>
      </c>
    </row>
    <row r="4" spans="1:6" ht="30.75" customHeight="1" x14ac:dyDescent="0.3">
      <c r="A4" s="9"/>
      <c r="B4" s="917"/>
      <c r="C4" s="944"/>
      <c r="D4" s="923"/>
      <c r="E4" s="917"/>
      <c r="F4" s="920"/>
    </row>
    <row r="5" spans="1:6" ht="34.5" customHeight="1" thickBot="1" x14ac:dyDescent="0.3">
      <c r="A5" s="10" t="s">
        <v>3</v>
      </c>
      <c r="B5" s="918"/>
      <c r="C5" s="945"/>
      <c r="D5" s="924"/>
      <c r="E5" s="918"/>
      <c r="F5" s="921"/>
    </row>
    <row r="6" spans="1:6" ht="15.75" thickBot="1" x14ac:dyDescent="0.3">
      <c r="A6" s="12">
        <v>1</v>
      </c>
      <c r="B6" s="13">
        <v>2</v>
      </c>
      <c r="C6" s="13">
        <v>3</v>
      </c>
      <c r="D6" s="13">
        <v>4</v>
      </c>
      <c r="E6" s="12">
        <v>5</v>
      </c>
      <c r="F6" s="13">
        <v>6</v>
      </c>
    </row>
    <row r="7" spans="1:6" s="58" customFormat="1" ht="29.25" x14ac:dyDescent="0.25">
      <c r="A7" s="76" t="s">
        <v>157</v>
      </c>
      <c r="B7" s="712"/>
      <c r="C7" s="712"/>
      <c r="D7" s="121"/>
      <c r="E7" s="121"/>
      <c r="F7" s="121"/>
    </row>
    <row r="8" spans="1:6" s="58" customFormat="1" x14ac:dyDescent="0.25">
      <c r="A8" s="83" t="s">
        <v>4</v>
      </c>
      <c r="B8" s="712"/>
      <c r="C8" s="712"/>
      <c r="D8" s="57"/>
      <c r="E8" s="57"/>
      <c r="F8" s="57"/>
    </row>
    <row r="9" spans="1:6" s="58" customFormat="1" x14ac:dyDescent="0.25">
      <c r="A9" s="71" t="s">
        <v>11</v>
      </c>
      <c r="B9" s="2">
        <v>340</v>
      </c>
      <c r="C9" s="57">
        <v>650</v>
      </c>
      <c r="D9" s="110">
        <v>8.5</v>
      </c>
      <c r="E9" s="121">
        <f t="shared" ref="E9:E16" si="0">ROUND(F9/B9,0)</f>
        <v>16</v>
      </c>
      <c r="F9" s="3">
        <f t="shared" ref="F9:F16" si="1">ROUND(C9*D9,0)</f>
        <v>5525</v>
      </c>
    </row>
    <row r="10" spans="1:6" s="58" customFormat="1" x14ac:dyDescent="0.25">
      <c r="A10" s="71" t="s">
        <v>21</v>
      </c>
      <c r="B10" s="2">
        <v>340</v>
      </c>
      <c r="C10" s="57">
        <v>470</v>
      </c>
      <c r="D10" s="110">
        <v>9.5</v>
      </c>
      <c r="E10" s="121">
        <f t="shared" si="0"/>
        <v>13</v>
      </c>
      <c r="F10" s="3">
        <f t="shared" si="1"/>
        <v>4465</v>
      </c>
    </row>
    <row r="11" spans="1:6" s="58" customFormat="1" x14ac:dyDescent="0.25">
      <c r="A11" s="71" t="s">
        <v>57</v>
      </c>
      <c r="B11" s="2">
        <v>340</v>
      </c>
      <c r="C11" s="57">
        <v>140</v>
      </c>
      <c r="D11" s="110">
        <v>11.6</v>
      </c>
      <c r="E11" s="121">
        <f t="shared" si="0"/>
        <v>5</v>
      </c>
      <c r="F11" s="3">
        <f t="shared" si="1"/>
        <v>1624</v>
      </c>
    </row>
    <row r="12" spans="1:6" s="58" customFormat="1" x14ac:dyDescent="0.25">
      <c r="A12" s="71" t="s">
        <v>28</v>
      </c>
      <c r="B12" s="2">
        <v>300</v>
      </c>
      <c r="C12" s="57">
        <v>175</v>
      </c>
      <c r="D12" s="110">
        <v>5.8</v>
      </c>
      <c r="E12" s="121">
        <f t="shared" si="0"/>
        <v>3</v>
      </c>
      <c r="F12" s="3">
        <f t="shared" si="1"/>
        <v>1015</v>
      </c>
    </row>
    <row r="13" spans="1:6" s="58" customFormat="1" x14ac:dyDescent="0.25">
      <c r="A13" s="71" t="s">
        <v>24</v>
      </c>
      <c r="B13" s="2">
        <v>340</v>
      </c>
      <c r="C13" s="57">
        <v>84</v>
      </c>
      <c r="D13" s="110">
        <v>7</v>
      </c>
      <c r="E13" s="121">
        <f t="shared" si="0"/>
        <v>2</v>
      </c>
      <c r="F13" s="3">
        <f t="shared" si="1"/>
        <v>588</v>
      </c>
    </row>
    <row r="14" spans="1:6" s="58" customFormat="1" x14ac:dyDescent="0.25">
      <c r="A14" s="71" t="s">
        <v>23</v>
      </c>
      <c r="B14" s="2">
        <v>340</v>
      </c>
      <c r="C14" s="57">
        <v>350</v>
      </c>
      <c r="D14" s="110">
        <v>6.1</v>
      </c>
      <c r="E14" s="121">
        <f t="shared" si="0"/>
        <v>6</v>
      </c>
      <c r="F14" s="3">
        <f t="shared" si="1"/>
        <v>2135</v>
      </c>
    </row>
    <row r="15" spans="1:6" s="58" customFormat="1" x14ac:dyDescent="0.25">
      <c r="A15" s="71" t="s">
        <v>199</v>
      </c>
      <c r="B15" s="2">
        <v>330</v>
      </c>
      <c r="C15" s="57">
        <v>84</v>
      </c>
      <c r="D15" s="110">
        <v>8</v>
      </c>
      <c r="E15" s="121">
        <f t="shared" si="0"/>
        <v>2</v>
      </c>
      <c r="F15" s="3">
        <f t="shared" si="1"/>
        <v>672</v>
      </c>
    </row>
    <row r="16" spans="1:6" s="58" customFormat="1" x14ac:dyDescent="0.25">
      <c r="A16" s="71" t="s">
        <v>26</v>
      </c>
      <c r="B16" s="2">
        <v>320</v>
      </c>
      <c r="C16" s="57">
        <v>320</v>
      </c>
      <c r="D16" s="110">
        <v>8</v>
      </c>
      <c r="E16" s="121">
        <f t="shared" si="0"/>
        <v>8</v>
      </c>
      <c r="F16" s="3">
        <f t="shared" si="1"/>
        <v>2560</v>
      </c>
    </row>
    <row r="17" spans="1:7" s="58" customFormat="1" ht="14.25" x14ac:dyDescent="0.2">
      <c r="A17" s="76" t="s">
        <v>5</v>
      </c>
      <c r="B17" s="77"/>
      <c r="C17" s="59">
        <f>SUM(C9:C16)</f>
        <v>2273</v>
      </c>
      <c r="D17" s="130">
        <f>F17/C17</f>
        <v>8.1759788825340962</v>
      </c>
      <c r="E17" s="131">
        <f>SUM(E9:E16)</f>
        <v>55</v>
      </c>
      <c r="F17" s="59">
        <f>SUM(F9:F16)</f>
        <v>18584</v>
      </c>
    </row>
    <row r="18" spans="1:7" s="24" customFormat="1" hidden="1" x14ac:dyDescent="0.25">
      <c r="A18" s="4" t="s">
        <v>219</v>
      </c>
      <c r="B18" s="5">
        <v>350</v>
      </c>
      <c r="C18" s="17"/>
      <c r="D18" s="18"/>
      <c r="E18" s="3"/>
      <c r="F18" s="17"/>
    </row>
    <row r="19" spans="1:7" s="24" customFormat="1" ht="14.25" hidden="1" x14ac:dyDescent="0.2">
      <c r="A19" s="19" t="s">
        <v>220</v>
      </c>
      <c r="B19" s="20"/>
      <c r="C19" s="23">
        <f t="shared" ref="C19" si="2">C17+C18</f>
        <v>2273</v>
      </c>
      <c r="D19" s="21" t="e">
        <f>#REF!/#REF!</f>
        <v>#REF!</v>
      </c>
      <c r="E19" s="23">
        <f t="shared" ref="E19:F19" si="3">E17+E18</f>
        <v>55</v>
      </c>
      <c r="F19" s="23">
        <f t="shared" si="3"/>
        <v>18584</v>
      </c>
    </row>
    <row r="20" spans="1:7" s="58" customFormat="1" ht="21" customHeight="1" x14ac:dyDescent="0.25">
      <c r="A20" s="25" t="s">
        <v>227</v>
      </c>
      <c r="B20" s="25"/>
      <c r="C20" s="89"/>
      <c r="D20" s="89"/>
      <c r="E20" s="89"/>
      <c r="F20" s="68"/>
    </row>
    <row r="21" spans="1:7" s="58" customFormat="1" ht="15.75" customHeight="1" x14ac:dyDescent="0.25">
      <c r="A21" s="27" t="s">
        <v>123</v>
      </c>
      <c r="B21" s="59"/>
      <c r="C21" s="57">
        <f>SUM(C23,C24,C25,C26)+C22/2.7</f>
        <v>23965.555555555555</v>
      </c>
      <c r="D21" s="63"/>
      <c r="E21" s="63"/>
      <c r="F21" s="68"/>
    </row>
    <row r="22" spans="1:7" s="58" customFormat="1" ht="15.75" customHeight="1" x14ac:dyDescent="0.25">
      <c r="A22" s="27" t="s">
        <v>327</v>
      </c>
      <c r="B22" s="30"/>
      <c r="C22" s="3">
        <f>405+150</f>
        <v>555</v>
      </c>
      <c r="D22" s="30"/>
      <c r="E22" s="30"/>
      <c r="F22" s="30"/>
    </row>
    <row r="23" spans="1:7" s="58" customFormat="1" ht="15.75" customHeight="1" x14ac:dyDescent="0.25">
      <c r="A23" s="60" t="s">
        <v>228</v>
      </c>
      <c r="B23" s="59"/>
      <c r="C23" s="57"/>
      <c r="D23" s="63"/>
      <c r="E23" s="63"/>
      <c r="F23" s="68"/>
    </row>
    <row r="24" spans="1:7" s="58" customFormat="1" ht="30" customHeight="1" x14ac:dyDescent="0.25">
      <c r="A24" s="60" t="s">
        <v>229</v>
      </c>
      <c r="B24" s="59"/>
      <c r="C24" s="57">
        <v>2560</v>
      </c>
      <c r="D24" s="63"/>
      <c r="E24" s="63"/>
      <c r="F24" s="68"/>
    </row>
    <row r="25" spans="1:7" s="58" customFormat="1" ht="15.75" customHeight="1" x14ac:dyDescent="0.25">
      <c r="A25" s="60" t="s">
        <v>230</v>
      </c>
      <c r="B25" s="59"/>
      <c r="C25" s="57">
        <v>200</v>
      </c>
      <c r="D25" s="63"/>
      <c r="E25" s="63"/>
      <c r="F25" s="68"/>
    </row>
    <row r="26" spans="1:7" s="58" customFormat="1" ht="15.75" customHeight="1" x14ac:dyDescent="0.25">
      <c r="A26" s="27" t="s">
        <v>231</v>
      </c>
      <c r="B26" s="59"/>
      <c r="C26" s="57">
        <v>21000</v>
      </c>
      <c r="D26" s="63"/>
      <c r="E26" s="63"/>
      <c r="F26" s="68"/>
    </row>
    <row r="27" spans="1:7" s="58" customFormat="1" ht="42" customHeight="1" x14ac:dyDescent="0.25">
      <c r="A27" s="27" t="s">
        <v>326</v>
      </c>
      <c r="B27" s="59"/>
      <c r="C27" s="17">
        <v>2406</v>
      </c>
      <c r="D27" s="57"/>
      <c r="E27" s="57"/>
      <c r="F27" s="57"/>
      <c r="G27" s="90"/>
    </row>
    <row r="28" spans="1:7" s="58" customFormat="1" x14ac:dyDescent="0.25">
      <c r="A28" s="28" t="s">
        <v>121</v>
      </c>
      <c r="B28" s="57"/>
      <c r="C28" s="17">
        <f>C29+C30</f>
        <v>24996.117647058825</v>
      </c>
      <c r="D28" s="57"/>
      <c r="E28" s="57"/>
      <c r="F28" s="57"/>
    </row>
    <row r="29" spans="1:7" s="58" customFormat="1" x14ac:dyDescent="0.25">
      <c r="A29" s="28" t="s">
        <v>298</v>
      </c>
      <c r="B29" s="57"/>
      <c r="C29" s="57">
        <v>22532</v>
      </c>
      <c r="D29" s="188"/>
      <c r="E29" s="188"/>
      <c r="F29" s="188"/>
      <c r="G29" s="132"/>
    </row>
    <row r="30" spans="1:7" s="58" customFormat="1" x14ac:dyDescent="0.25">
      <c r="A30" s="28" t="s">
        <v>300</v>
      </c>
      <c r="B30" s="57"/>
      <c r="C30" s="17">
        <f>C31/8.5</f>
        <v>2464.1176470588234</v>
      </c>
      <c r="D30" s="188"/>
      <c r="E30" s="188"/>
      <c r="F30" s="188"/>
      <c r="G30" s="78"/>
    </row>
    <row r="31" spans="1:7" s="163" customFormat="1" x14ac:dyDescent="0.25">
      <c r="A31" s="55" t="s">
        <v>299</v>
      </c>
      <c r="B31" s="59"/>
      <c r="C31" s="57">
        <f>21095-150</f>
        <v>20945</v>
      </c>
      <c r="D31" s="184"/>
      <c r="E31" s="184"/>
      <c r="F31" s="184"/>
      <c r="G31" s="133"/>
    </row>
    <row r="32" spans="1:7" s="163" customFormat="1" x14ac:dyDescent="0.25">
      <c r="A32" s="61" t="s">
        <v>232</v>
      </c>
      <c r="B32" s="62"/>
      <c r="C32" s="22">
        <f>C21+ROUND(C29*3.2,0)+C31/3.9</f>
        <v>101438.06837606838</v>
      </c>
      <c r="D32" s="184"/>
      <c r="E32" s="184"/>
      <c r="F32" s="184"/>
    </row>
    <row r="33" spans="1:8" s="163" customFormat="1" x14ac:dyDescent="0.25">
      <c r="A33" s="25" t="s">
        <v>163</v>
      </c>
      <c r="B33" s="26"/>
      <c r="C33" s="59"/>
      <c r="D33" s="184"/>
      <c r="E33" s="184"/>
      <c r="F33" s="184"/>
    </row>
    <row r="34" spans="1:8" s="163" customFormat="1" ht="17.25" customHeight="1" x14ac:dyDescent="0.25">
      <c r="A34" s="27" t="s">
        <v>123</v>
      </c>
      <c r="B34" s="26"/>
      <c r="C34" s="3">
        <f>SUM(C35,C36,C43,C49,C50,C51)</f>
        <v>25103</v>
      </c>
      <c r="D34" s="184"/>
      <c r="E34" s="184"/>
      <c r="F34" s="184"/>
      <c r="H34" s="212"/>
    </row>
    <row r="35" spans="1:8" s="163" customFormat="1" ht="17.25" customHeight="1" x14ac:dyDescent="0.25">
      <c r="A35" s="27" t="s">
        <v>228</v>
      </c>
      <c r="B35" s="26"/>
      <c r="C35" s="3"/>
      <c r="D35" s="184"/>
      <c r="E35" s="184"/>
      <c r="F35" s="184"/>
    </row>
    <row r="36" spans="1:8" s="163" customFormat="1" ht="45" x14ac:dyDescent="0.25">
      <c r="A36" s="60" t="s">
        <v>233</v>
      </c>
      <c r="B36" s="26"/>
      <c r="C36" s="3">
        <f>C37+C38+C39+C41</f>
        <v>8534</v>
      </c>
      <c r="D36" s="184"/>
      <c r="E36" s="184"/>
      <c r="F36" s="184"/>
    </row>
    <row r="37" spans="1:8" s="163" customFormat="1" ht="30" x14ac:dyDescent="0.25">
      <c r="A37" s="64" t="s">
        <v>234</v>
      </c>
      <c r="B37" s="26"/>
      <c r="C37" s="53">
        <v>3703</v>
      </c>
      <c r="D37" s="184"/>
      <c r="E37" s="184"/>
      <c r="F37" s="184"/>
    </row>
    <row r="38" spans="1:8" s="163" customFormat="1" ht="30" x14ac:dyDescent="0.25">
      <c r="A38" s="64" t="s">
        <v>235</v>
      </c>
      <c r="B38" s="26"/>
      <c r="C38" s="53">
        <v>1111</v>
      </c>
      <c r="D38" s="184"/>
      <c r="E38" s="184"/>
      <c r="F38" s="184"/>
    </row>
    <row r="39" spans="1:8" s="163" customFormat="1" ht="45" x14ac:dyDescent="0.25">
      <c r="A39" s="64" t="s">
        <v>236</v>
      </c>
      <c r="B39" s="26"/>
      <c r="C39" s="53">
        <v>1534</v>
      </c>
      <c r="D39" s="184"/>
      <c r="E39" s="184"/>
      <c r="F39" s="184"/>
    </row>
    <row r="40" spans="1:8" s="163" customFormat="1" x14ac:dyDescent="0.25">
      <c r="A40" s="64" t="s">
        <v>237</v>
      </c>
      <c r="B40" s="26"/>
      <c r="C40" s="53">
        <v>160</v>
      </c>
      <c r="D40" s="184"/>
      <c r="E40" s="184"/>
      <c r="F40" s="184"/>
    </row>
    <row r="41" spans="1:8" s="163" customFormat="1" ht="30" x14ac:dyDescent="0.25">
      <c r="A41" s="64" t="s">
        <v>238</v>
      </c>
      <c r="B41" s="26"/>
      <c r="C41" s="53">
        <v>2186</v>
      </c>
      <c r="D41" s="184"/>
      <c r="E41" s="184"/>
      <c r="F41" s="184"/>
    </row>
    <row r="42" spans="1:8" s="163" customFormat="1" x14ac:dyDescent="0.25">
      <c r="A42" s="64" t="s">
        <v>237</v>
      </c>
      <c r="B42" s="26"/>
      <c r="C42" s="53">
        <v>230</v>
      </c>
      <c r="D42" s="184"/>
      <c r="E42" s="184"/>
      <c r="F42" s="184"/>
    </row>
    <row r="43" spans="1:8" s="163" customFormat="1" ht="45" x14ac:dyDescent="0.25">
      <c r="A43" s="60" t="s">
        <v>239</v>
      </c>
      <c r="B43" s="26"/>
      <c r="C43" s="53">
        <f>C44+C45+C47+C49</f>
        <v>16569</v>
      </c>
      <c r="D43" s="184"/>
      <c r="E43" s="184"/>
      <c r="F43" s="184"/>
    </row>
    <row r="44" spans="1:8" s="163" customFormat="1" ht="30" x14ac:dyDescent="0.25">
      <c r="A44" s="64" t="s">
        <v>240</v>
      </c>
      <c r="B44" s="26"/>
      <c r="C44" s="3">
        <v>1763</v>
      </c>
      <c r="D44" s="184"/>
      <c r="E44" s="184"/>
      <c r="F44" s="184"/>
    </row>
    <row r="45" spans="1:8" s="163" customFormat="1" ht="60" x14ac:dyDescent="0.25">
      <c r="A45" s="64" t="s">
        <v>241</v>
      </c>
      <c r="B45" s="26"/>
      <c r="C45" s="53">
        <v>13606</v>
      </c>
      <c r="D45" s="184"/>
      <c r="E45" s="184"/>
      <c r="F45" s="184"/>
    </row>
    <row r="46" spans="1:8" s="163" customFormat="1" x14ac:dyDescent="0.25">
      <c r="A46" s="64" t="s">
        <v>237</v>
      </c>
      <c r="B46" s="26"/>
      <c r="C46" s="53">
        <v>4400</v>
      </c>
      <c r="D46" s="184"/>
      <c r="E46" s="184"/>
      <c r="F46" s="184"/>
    </row>
    <row r="47" spans="1:8" s="163" customFormat="1" ht="45" x14ac:dyDescent="0.25">
      <c r="A47" s="64" t="s">
        <v>242</v>
      </c>
      <c r="B47" s="26"/>
      <c r="C47" s="53">
        <v>1200</v>
      </c>
      <c r="D47" s="184"/>
      <c r="E47" s="184"/>
      <c r="F47" s="184"/>
    </row>
    <row r="48" spans="1:8" s="163" customFormat="1" x14ac:dyDescent="0.25">
      <c r="A48" s="64" t="s">
        <v>237</v>
      </c>
      <c r="B48" s="26"/>
      <c r="C48" s="53">
        <v>459</v>
      </c>
      <c r="D48" s="184"/>
      <c r="E48" s="184"/>
      <c r="F48" s="184"/>
    </row>
    <row r="49" spans="1:6" s="163" customFormat="1" ht="45" x14ac:dyDescent="0.25">
      <c r="A49" s="60" t="s">
        <v>243</v>
      </c>
      <c r="B49" s="26"/>
      <c r="C49" s="53"/>
      <c r="D49" s="184"/>
      <c r="E49" s="184"/>
      <c r="F49" s="184"/>
    </row>
    <row r="50" spans="1:6" s="163" customFormat="1" ht="30" x14ac:dyDescent="0.25">
      <c r="A50" s="60" t="s">
        <v>244</v>
      </c>
      <c r="B50" s="26"/>
      <c r="C50" s="53"/>
      <c r="D50" s="184"/>
      <c r="E50" s="184"/>
      <c r="F50" s="184"/>
    </row>
    <row r="51" spans="1:6" s="163" customFormat="1" x14ac:dyDescent="0.25">
      <c r="A51" s="27" t="s">
        <v>245</v>
      </c>
      <c r="B51" s="26"/>
      <c r="C51" s="53"/>
      <c r="D51" s="184"/>
      <c r="E51" s="184"/>
      <c r="F51" s="184"/>
    </row>
    <row r="52" spans="1:6" s="163" customFormat="1" x14ac:dyDescent="0.25">
      <c r="A52" s="28" t="s">
        <v>121</v>
      </c>
      <c r="B52" s="59"/>
      <c r="C52" s="53"/>
      <c r="D52" s="184"/>
      <c r="E52" s="184"/>
      <c r="F52" s="184"/>
    </row>
    <row r="53" spans="1:6" s="163" customFormat="1" x14ac:dyDescent="0.25">
      <c r="A53" s="55" t="s">
        <v>160</v>
      </c>
      <c r="B53" s="59"/>
      <c r="C53" s="3"/>
      <c r="D53" s="184"/>
      <c r="E53" s="184"/>
      <c r="F53" s="184"/>
    </row>
    <row r="54" spans="1:6" s="58" customFormat="1" ht="30" x14ac:dyDescent="0.25">
      <c r="A54" s="28" t="s">
        <v>122</v>
      </c>
      <c r="B54" s="26"/>
      <c r="C54" s="3">
        <f>7300-C56</f>
        <v>800</v>
      </c>
      <c r="D54" s="57"/>
      <c r="E54" s="57"/>
      <c r="F54" s="57"/>
    </row>
    <row r="55" spans="1:6" s="58" customFormat="1" ht="30" x14ac:dyDescent="0.25">
      <c r="A55" s="185" t="s">
        <v>246</v>
      </c>
      <c r="B55" s="26"/>
      <c r="C55" s="3"/>
      <c r="D55" s="57"/>
      <c r="E55" s="57"/>
      <c r="F55" s="57"/>
    </row>
    <row r="56" spans="1:6" s="58" customFormat="1" ht="63.75" customHeight="1" x14ac:dyDescent="0.25">
      <c r="A56" s="28" t="s">
        <v>339</v>
      </c>
      <c r="B56" s="26"/>
      <c r="C56" s="3">
        <v>6500</v>
      </c>
      <c r="D56" s="57"/>
      <c r="E56" s="57"/>
      <c r="F56" s="57"/>
    </row>
    <row r="57" spans="1:6" s="58" customFormat="1" x14ac:dyDescent="0.25">
      <c r="A57" s="66" t="s">
        <v>162</v>
      </c>
      <c r="B57" s="26"/>
      <c r="C57" s="22">
        <f>C34+ROUND(C52*3.2,0)+C54+C56</f>
        <v>32403</v>
      </c>
      <c r="D57" s="57"/>
      <c r="E57" s="57"/>
      <c r="F57" s="57"/>
    </row>
    <row r="58" spans="1:6" s="58" customFormat="1" ht="36" customHeight="1" x14ac:dyDescent="0.25">
      <c r="A58" s="67" t="s">
        <v>161</v>
      </c>
      <c r="B58" s="26"/>
      <c r="C58" s="22">
        <f>SUM(C32,C57)</f>
        <v>133841.06837606838</v>
      </c>
      <c r="D58" s="57"/>
      <c r="E58" s="57"/>
      <c r="F58" s="57"/>
    </row>
    <row r="59" spans="1:6" s="58" customFormat="1" ht="18" customHeight="1" x14ac:dyDescent="0.25">
      <c r="A59" s="186" t="s">
        <v>7</v>
      </c>
      <c r="B59" s="26"/>
      <c r="C59" s="57"/>
      <c r="D59" s="121"/>
      <c r="E59" s="121"/>
      <c r="F59" s="57"/>
    </row>
    <row r="60" spans="1:6" s="58" customFormat="1" x14ac:dyDescent="0.25">
      <c r="A60" s="54" t="s">
        <v>145</v>
      </c>
      <c r="B60" s="26"/>
      <c r="C60" s="57"/>
      <c r="D60" s="121"/>
      <c r="E60" s="121"/>
      <c r="F60" s="57"/>
    </row>
    <row r="61" spans="1:6" s="58" customFormat="1" x14ac:dyDescent="0.25">
      <c r="A61" s="32" t="s">
        <v>26</v>
      </c>
      <c r="B61" s="2">
        <v>300</v>
      </c>
      <c r="C61" s="57">
        <v>130</v>
      </c>
      <c r="D61" s="110">
        <v>10</v>
      </c>
      <c r="E61" s="121">
        <f>ROUND(F61/B61,0)</f>
        <v>4</v>
      </c>
      <c r="F61" s="3">
        <f>ROUND(C61*D61,0)</f>
        <v>1300</v>
      </c>
    </row>
    <row r="62" spans="1:6" s="58" customFormat="1" x14ac:dyDescent="0.25">
      <c r="A62" s="32" t="s">
        <v>23</v>
      </c>
      <c r="B62" s="2">
        <v>300</v>
      </c>
      <c r="C62" s="57">
        <v>160</v>
      </c>
      <c r="D62" s="110">
        <v>6</v>
      </c>
      <c r="E62" s="121">
        <f>ROUND(F62/B62,0)</f>
        <v>3</v>
      </c>
      <c r="F62" s="3">
        <f>ROUND(C62*D62,0)</f>
        <v>960</v>
      </c>
    </row>
    <row r="63" spans="1:6" s="58" customFormat="1" x14ac:dyDescent="0.25">
      <c r="A63" s="32" t="s">
        <v>11</v>
      </c>
      <c r="B63" s="2">
        <v>300</v>
      </c>
      <c r="C63" s="57">
        <v>180</v>
      </c>
      <c r="D63" s="110">
        <v>10.5</v>
      </c>
      <c r="E63" s="121">
        <f>ROUND(F63/B63,0)</f>
        <v>6</v>
      </c>
      <c r="F63" s="3">
        <f>ROUND(C63*D63,0)</f>
        <v>1890</v>
      </c>
    </row>
    <row r="64" spans="1:6" s="58" customFormat="1" x14ac:dyDescent="0.25">
      <c r="A64" s="32" t="s">
        <v>21</v>
      </c>
      <c r="B64" s="2">
        <v>300</v>
      </c>
      <c r="C64" s="57">
        <v>120</v>
      </c>
      <c r="D64" s="110">
        <v>10</v>
      </c>
      <c r="E64" s="121">
        <f>ROUND(F64/B64,0)</f>
        <v>4</v>
      </c>
      <c r="F64" s="3">
        <f>ROUND(C64*D64,0)</f>
        <v>1200</v>
      </c>
    </row>
    <row r="65" spans="1:6" s="58" customFormat="1" x14ac:dyDescent="0.25">
      <c r="A65" s="755" t="s">
        <v>24</v>
      </c>
      <c r="B65" s="2">
        <v>300</v>
      </c>
      <c r="C65" s="57">
        <v>40</v>
      </c>
      <c r="D65" s="110">
        <v>8.5</v>
      </c>
      <c r="E65" s="121">
        <f>ROUND(F65/B65,0)</f>
        <v>1</v>
      </c>
      <c r="F65" s="3">
        <f>ROUND(C65*D65,0)</f>
        <v>340</v>
      </c>
    </row>
    <row r="66" spans="1:6" s="58" customFormat="1" x14ac:dyDescent="0.25">
      <c r="A66" s="43" t="s">
        <v>9</v>
      </c>
      <c r="B66" s="99"/>
      <c r="C66" s="111">
        <f>C61+C62+C63+C64+C65</f>
        <v>630</v>
      </c>
      <c r="D66" s="130">
        <f>F66/C66</f>
        <v>9.0317460317460316</v>
      </c>
      <c r="E66" s="123">
        <f>E61+E62+E63+E64+E65</f>
        <v>18</v>
      </c>
      <c r="F66" s="123">
        <f>F61+F62+F63+F64+F65</f>
        <v>5690</v>
      </c>
    </row>
    <row r="67" spans="1:6" s="58" customFormat="1" x14ac:dyDescent="0.25">
      <c r="A67" s="54" t="s">
        <v>77</v>
      </c>
      <c r="B67" s="99"/>
      <c r="C67" s="111"/>
      <c r="D67" s="124"/>
      <c r="E67" s="123"/>
      <c r="F67" s="123"/>
    </row>
    <row r="68" spans="1:6" s="58" customFormat="1" x14ac:dyDescent="0.25">
      <c r="A68" s="33" t="s">
        <v>21</v>
      </c>
      <c r="B68" s="622">
        <v>240</v>
      </c>
      <c r="C68" s="57">
        <v>500</v>
      </c>
      <c r="D68" s="110">
        <v>8</v>
      </c>
      <c r="E68" s="121">
        <f>ROUND(F68/B68,0)</f>
        <v>17</v>
      </c>
      <c r="F68" s="3">
        <f>ROUND(C68*D68,0)</f>
        <v>4000</v>
      </c>
    </row>
    <row r="69" spans="1:6" s="58" customFormat="1" x14ac:dyDescent="0.25">
      <c r="A69" s="43" t="s">
        <v>147</v>
      </c>
      <c r="B69" s="756"/>
      <c r="C69" s="111">
        <f>C68</f>
        <v>500</v>
      </c>
      <c r="D69" s="124">
        <f t="shared" ref="D69:F69" si="4">D68</f>
        <v>8</v>
      </c>
      <c r="E69" s="111">
        <f t="shared" si="4"/>
        <v>17</v>
      </c>
      <c r="F69" s="111">
        <f t="shared" si="4"/>
        <v>4000</v>
      </c>
    </row>
    <row r="70" spans="1:6" s="58" customFormat="1" ht="16.5" customHeight="1" x14ac:dyDescent="0.25">
      <c r="A70" s="36" t="s">
        <v>118</v>
      </c>
      <c r="B70" s="146"/>
      <c r="C70" s="59">
        <f>C66+C69</f>
        <v>1130</v>
      </c>
      <c r="D70" s="130">
        <f>F70/C70</f>
        <v>8.5752212389380524</v>
      </c>
      <c r="E70" s="59">
        <f>E66+E69</f>
        <v>35</v>
      </c>
      <c r="F70" s="59">
        <f>F66+F69</f>
        <v>9690</v>
      </c>
    </row>
    <row r="71" spans="1:6" s="58" customFormat="1" ht="30" x14ac:dyDescent="0.25">
      <c r="A71" s="757" t="s">
        <v>178</v>
      </c>
      <c r="B71" s="758"/>
      <c r="C71" s="62">
        <v>756</v>
      </c>
      <c r="D71" s="130"/>
      <c r="E71" s="59"/>
      <c r="F71" s="59"/>
    </row>
    <row r="72" spans="1:6" s="58" customFormat="1" ht="15" customHeight="1" x14ac:dyDescent="0.25">
      <c r="A72" s="349" t="s">
        <v>184</v>
      </c>
      <c r="B72" s="2"/>
      <c r="C72" s="59">
        <f>C73+C75</f>
        <v>5010</v>
      </c>
      <c r="D72" s="121"/>
      <c r="E72" s="121"/>
      <c r="F72" s="121"/>
    </row>
    <row r="73" spans="1:6" x14ac:dyDescent="0.25">
      <c r="A73" s="154" t="s">
        <v>179</v>
      </c>
      <c r="B73" s="153"/>
      <c r="C73" s="754">
        <f>C74</f>
        <v>5000</v>
      </c>
      <c r="D73" s="153"/>
      <c r="E73" s="153"/>
      <c r="F73" s="153"/>
    </row>
    <row r="74" spans="1:6" x14ac:dyDescent="0.25">
      <c r="A74" s="155" t="s">
        <v>180</v>
      </c>
      <c r="B74" s="153"/>
      <c r="C74" s="753">
        <v>5000</v>
      </c>
      <c r="D74" s="153"/>
      <c r="E74" s="153"/>
      <c r="F74" s="153"/>
    </row>
    <row r="75" spans="1:6" x14ac:dyDescent="0.25">
      <c r="A75" s="154" t="s">
        <v>181</v>
      </c>
      <c r="B75" s="153"/>
      <c r="C75" s="156">
        <f>C76+C77</f>
        <v>10</v>
      </c>
      <c r="D75" s="153"/>
      <c r="E75" s="153"/>
      <c r="F75" s="153"/>
    </row>
    <row r="76" spans="1:6" ht="30" x14ac:dyDescent="0.25">
      <c r="A76" s="155" t="s">
        <v>182</v>
      </c>
      <c r="B76" s="153"/>
      <c r="C76" s="157">
        <v>10</v>
      </c>
      <c r="D76" s="153"/>
      <c r="E76" s="153"/>
      <c r="F76" s="153"/>
    </row>
    <row r="77" spans="1:6" ht="15.75" thickBot="1" x14ac:dyDescent="0.3">
      <c r="A77" s="158" t="s">
        <v>183</v>
      </c>
      <c r="B77" s="159"/>
      <c r="C77" s="159"/>
      <c r="D77" s="159"/>
      <c r="E77" s="159"/>
      <c r="F77" s="159"/>
    </row>
    <row r="78" spans="1:6" s="58" customFormat="1" thickBot="1" x14ac:dyDescent="0.25">
      <c r="A78" s="565" t="s">
        <v>10</v>
      </c>
      <c r="B78" s="566"/>
      <c r="C78" s="566"/>
      <c r="D78" s="566"/>
      <c r="E78" s="566"/>
      <c r="F78" s="566"/>
    </row>
  </sheetData>
  <mergeCells count="6">
    <mergeCell ref="A1:F2"/>
    <mergeCell ref="B3:B5"/>
    <mergeCell ref="D3:D5"/>
    <mergeCell ref="E3:E5"/>
    <mergeCell ref="C3:C5"/>
    <mergeCell ref="F3:F5"/>
  </mergeCells>
  <pageMargins left="0.78740157480314965" right="0" top="0" bottom="0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39</vt:i4>
      </vt:variant>
    </vt:vector>
  </HeadingPairs>
  <TitlesOfParts>
    <vt:vector size="60" baseType="lpstr">
      <vt:lpstr>Хабаровск-1</vt:lpstr>
      <vt:lpstr>Хабаровск-2</vt:lpstr>
      <vt:lpstr>Комсомольск</vt:lpstr>
      <vt:lpstr>Амурск</vt:lpstr>
      <vt:lpstr>Аян</vt:lpstr>
      <vt:lpstr>Бикин</vt:lpstr>
      <vt:lpstr>Ванино</vt:lpstr>
      <vt:lpstr>Верхнебур</vt:lpstr>
      <vt:lpstr>Вяземский</vt:lpstr>
      <vt:lpstr>Комс рн</vt:lpstr>
      <vt:lpstr>ЛАЗО</vt:lpstr>
      <vt:lpstr>Нанайский</vt:lpstr>
      <vt:lpstr>Николаевск</vt:lpstr>
      <vt:lpstr>Охотск</vt:lpstr>
      <vt:lpstr>Совгавань</vt:lpstr>
      <vt:lpstr>Солнечный</vt:lpstr>
      <vt:lpstr>Тугур</vt:lpstr>
      <vt:lpstr>Ульч</vt:lpstr>
      <vt:lpstr>Хабар рн</vt:lpstr>
      <vt:lpstr>МО других субъектов</vt:lpstr>
      <vt:lpstr>Частные МО</vt:lpstr>
      <vt:lpstr>Амурск!Заголовки_для_печати</vt:lpstr>
      <vt:lpstr>Аян!Заголовки_для_печати</vt:lpstr>
      <vt:lpstr>Бикин!Заголовки_для_печати</vt:lpstr>
      <vt:lpstr>Ванино!Заголовки_для_печати</vt:lpstr>
      <vt:lpstr>Верхнебур!Заголовки_для_печати</vt:lpstr>
      <vt:lpstr>Вяземский!Заголовки_для_печати</vt:lpstr>
      <vt:lpstr>'Комс рн'!Заголовки_для_печати</vt:lpstr>
      <vt:lpstr>Комсомольск!Заголовки_для_печати</vt:lpstr>
      <vt:lpstr>ЛАЗО!Заголовки_для_печати</vt:lpstr>
      <vt:lpstr>'МО других субъектов'!Заголовки_для_печати</vt:lpstr>
      <vt:lpstr>Нанайский!Заголовки_для_печати</vt:lpstr>
      <vt:lpstr>Николаевск!Заголовки_для_печати</vt:lpstr>
      <vt:lpstr>Охотск!Заголовки_для_печати</vt:lpstr>
      <vt:lpstr>Совгавань!Заголовки_для_печати</vt:lpstr>
      <vt:lpstr>Солнечный!Заголовки_для_печати</vt:lpstr>
      <vt:lpstr>Тугур!Заголовки_для_печати</vt:lpstr>
      <vt:lpstr>Ульч!Заголовки_для_печати</vt:lpstr>
      <vt:lpstr>'Хабар рн'!Заголовки_для_печати</vt:lpstr>
      <vt:lpstr>'Хабаровск-1'!Заголовки_для_печати</vt:lpstr>
      <vt:lpstr>'Хабаровск-2'!Заголовки_для_печати</vt:lpstr>
      <vt:lpstr>'Частные МО'!Заголовки_для_печати</vt:lpstr>
      <vt:lpstr>Амурск!Область_печати</vt:lpstr>
      <vt:lpstr>Бикин!Область_печати</vt:lpstr>
      <vt:lpstr>Ванино!Область_печати</vt:lpstr>
      <vt:lpstr>Верхнебур!Область_печати</vt:lpstr>
      <vt:lpstr>Вяземский!Область_печати</vt:lpstr>
      <vt:lpstr>Комсомольск!Область_печати</vt:lpstr>
      <vt:lpstr>ЛАЗО!Область_печати</vt:lpstr>
      <vt:lpstr>'МО других субъектов'!Область_печати</vt:lpstr>
      <vt:lpstr>Николаевск!Область_печати</vt:lpstr>
      <vt:lpstr>Охотск!Область_печати</vt:lpstr>
      <vt:lpstr>Совгавань!Область_печати</vt:lpstr>
      <vt:lpstr>Солнечный!Область_печати</vt:lpstr>
      <vt:lpstr>Тугур!Область_печати</vt:lpstr>
      <vt:lpstr>Ульч!Область_печати</vt:lpstr>
      <vt:lpstr>'Хабар рн'!Область_печати</vt:lpstr>
      <vt:lpstr>'Хабаровск-1'!Область_печати</vt:lpstr>
      <vt:lpstr>'Хабаровск-2'!Область_печати</vt:lpstr>
      <vt:lpstr>'Частные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212Slusareva</dc:creator>
  <cp:lastModifiedBy>Москвич Наталья Владимировна</cp:lastModifiedBy>
  <cp:lastPrinted>2018-12-27T04:04:52Z</cp:lastPrinted>
  <dcterms:created xsi:type="dcterms:W3CDTF">2011-12-09T04:00:35Z</dcterms:created>
  <dcterms:modified xsi:type="dcterms:W3CDTF">2018-12-28T03:05:27Z</dcterms:modified>
</cp:coreProperties>
</file>